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はじめに" sheetId="1" r:id="rId1"/>
    <sheet name="入力シート" sheetId="2" r:id="rId2"/>
    <sheet name="表示シート" sheetId="3" r:id="rId3"/>
    <sheet name="グラフシート" sheetId="4" r:id="rId4"/>
  </sheets>
  <definedNames>
    <definedName name="_xlnm.Print_Area" localSheetId="0">はじめに!$A$2:$L$155</definedName>
    <definedName name="_xlnm.Print_Area" localSheetId="2">表示シート!$A$1:$L$63</definedName>
  </definedNames>
  <calcPr calcId="145621"/>
</workbook>
</file>

<file path=xl/calcChain.xml><?xml version="1.0" encoding="utf-8"?>
<calcChain xmlns="http://schemas.openxmlformats.org/spreadsheetml/2006/main">
  <c r="F62" i="3" l="1"/>
  <c r="G62" i="3"/>
  <c r="H62" i="3"/>
  <c r="I62" i="3"/>
  <c r="E62" i="3"/>
  <c r="F61" i="3"/>
  <c r="G61" i="3"/>
  <c r="H61" i="3"/>
  <c r="H59" i="3" s="1"/>
  <c r="I61" i="3"/>
  <c r="E61" i="3"/>
  <c r="F60" i="3"/>
  <c r="G60" i="3"/>
  <c r="H60" i="3"/>
  <c r="I60" i="3"/>
  <c r="E60" i="3"/>
  <c r="F57" i="3"/>
  <c r="G57" i="3"/>
  <c r="H57" i="3"/>
  <c r="I57" i="3"/>
  <c r="E57" i="3"/>
  <c r="F53" i="3"/>
  <c r="G53" i="3"/>
  <c r="H53" i="3"/>
  <c r="I53" i="3"/>
  <c r="F54" i="3"/>
  <c r="G54" i="3"/>
  <c r="H54" i="3"/>
  <c r="I54" i="3"/>
  <c r="E54" i="3"/>
  <c r="E53" i="3"/>
  <c r="F51" i="3"/>
  <c r="G51" i="3"/>
  <c r="H51" i="3"/>
  <c r="I51" i="3"/>
  <c r="E51" i="3"/>
  <c r="F48" i="3"/>
  <c r="G48" i="3"/>
  <c r="H48" i="3"/>
  <c r="I48" i="3"/>
  <c r="E48" i="3"/>
  <c r="F47" i="3"/>
  <c r="G47" i="3"/>
  <c r="H47" i="3"/>
  <c r="I47" i="3"/>
  <c r="E47" i="3"/>
  <c r="F46" i="3"/>
  <c r="G46" i="3"/>
  <c r="H46" i="3"/>
  <c r="I46" i="3"/>
  <c r="E46" i="3"/>
  <c r="F42" i="3"/>
  <c r="G42" i="3"/>
  <c r="H42" i="3"/>
  <c r="I42" i="3"/>
  <c r="E42" i="3"/>
  <c r="F39" i="3"/>
  <c r="G39" i="3"/>
  <c r="H39" i="3"/>
  <c r="I39" i="3"/>
  <c r="E39" i="3"/>
  <c r="F38" i="3"/>
  <c r="G38" i="3"/>
  <c r="H38" i="3"/>
  <c r="I38" i="3"/>
  <c r="E38" i="3"/>
  <c r="F35" i="3"/>
  <c r="G35" i="3"/>
  <c r="H35" i="3"/>
  <c r="I35" i="3"/>
  <c r="E35" i="3"/>
  <c r="F32" i="3"/>
  <c r="G32" i="3"/>
  <c r="H32" i="3"/>
  <c r="I32" i="3"/>
  <c r="E32" i="3"/>
  <c r="F31" i="3"/>
  <c r="G31" i="3"/>
  <c r="H31" i="3"/>
  <c r="I31" i="3"/>
  <c r="E31" i="3"/>
  <c r="F29" i="3"/>
  <c r="G29" i="3"/>
  <c r="H29" i="3"/>
  <c r="I29" i="3"/>
  <c r="E29" i="3"/>
  <c r="F23" i="3"/>
  <c r="G23" i="3"/>
  <c r="H23" i="3"/>
  <c r="I23" i="3"/>
  <c r="E23" i="3"/>
  <c r="F26" i="3"/>
  <c r="G26" i="3"/>
  <c r="H26" i="3"/>
  <c r="I26" i="3"/>
  <c r="E26" i="3"/>
  <c r="F25" i="3"/>
  <c r="F24" i="3" s="1"/>
  <c r="G25" i="3"/>
  <c r="H25" i="3"/>
  <c r="I25" i="3"/>
  <c r="E25" i="3"/>
  <c r="E24" i="3" s="1"/>
  <c r="F20" i="3"/>
  <c r="G20" i="3"/>
  <c r="H20" i="3"/>
  <c r="I20" i="3"/>
  <c r="E20" i="3"/>
  <c r="E19" i="3"/>
  <c r="F19" i="3"/>
  <c r="G19" i="3"/>
  <c r="H19" i="3"/>
  <c r="I19" i="3"/>
  <c r="E18" i="3"/>
  <c r="F18" i="3"/>
  <c r="G18" i="3"/>
  <c r="H18" i="3"/>
  <c r="I18" i="3"/>
  <c r="F16" i="3"/>
  <c r="G16" i="3"/>
  <c r="H16" i="3"/>
  <c r="I16" i="3"/>
  <c r="E16" i="3"/>
  <c r="I13" i="3"/>
  <c r="F13" i="3"/>
  <c r="G13" i="3"/>
  <c r="H13" i="3"/>
  <c r="E13" i="3"/>
  <c r="F12" i="3"/>
  <c r="F11" i="3" s="1"/>
  <c r="G12" i="3"/>
  <c r="H12" i="3"/>
  <c r="I12" i="3"/>
  <c r="I11" i="3" s="1"/>
  <c r="E12" i="3"/>
  <c r="F10" i="3"/>
  <c r="G10" i="3"/>
  <c r="H10" i="3"/>
  <c r="I10" i="3"/>
  <c r="E10" i="3"/>
  <c r="F6" i="3"/>
  <c r="G6" i="3"/>
  <c r="H6" i="3"/>
  <c r="I6" i="3"/>
  <c r="E6" i="3"/>
  <c r="E7" i="3" s="1"/>
  <c r="F5" i="3"/>
  <c r="G5" i="3"/>
  <c r="H5" i="3"/>
  <c r="I5" i="3"/>
  <c r="G4" i="3"/>
  <c r="H4" i="3"/>
  <c r="I4" i="3"/>
  <c r="F4" i="3"/>
  <c r="F3" i="3"/>
  <c r="G3" i="3"/>
  <c r="H3" i="3"/>
  <c r="I3" i="3"/>
  <c r="E3" i="3"/>
  <c r="G6" i="2"/>
  <c r="G14" i="2"/>
  <c r="G10" i="2"/>
  <c r="G9" i="2"/>
  <c r="I6" i="2"/>
  <c r="I7" i="2" s="1"/>
  <c r="H6" i="2"/>
  <c r="H7" i="2" s="1"/>
  <c r="I14" i="2"/>
  <c r="H14" i="2"/>
  <c r="I10" i="2"/>
  <c r="H10" i="2"/>
  <c r="I9" i="2"/>
  <c r="H9" i="2"/>
  <c r="K6" i="2"/>
  <c r="J6" i="2"/>
  <c r="J7" i="2" s="1"/>
  <c r="J14" i="2"/>
  <c r="K14" i="2"/>
  <c r="J10" i="2"/>
  <c r="K10" i="2"/>
  <c r="J9" i="2"/>
  <c r="K9" i="2"/>
  <c r="K4" i="2"/>
  <c r="J4" i="2" s="1"/>
  <c r="K7" i="2"/>
  <c r="G7" i="2"/>
  <c r="H11" i="3" l="1"/>
  <c r="G11" i="3"/>
  <c r="G58" i="3"/>
  <c r="G24" i="3"/>
  <c r="G30" i="3"/>
  <c r="E37" i="3"/>
  <c r="E36" i="3" s="1"/>
  <c r="F37" i="3"/>
  <c r="E44" i="3"/>
  <c r="F44" i="3"/>
  <c r="I58" i="3"/>
  <c r="I52" i="3"/>
  <c r="H58" i="3"/>
  <c r="H44" i="3"/>
  <c r="G59" i="3"/>
  <c r="I59" i="3"/>
  <c r="E59" i="3"/>
  <c r="F59" i="3"/>
  <c r="F52" i="3"/>
  <c r="G43" i="3"/>
  <c r="H52" i="3"/>
  <c r="E58" i="3"/>
  <c r="F58" i="3"/>
  <c r="G37" i="3"/>
  <c r="G44" i="3"/>
  <c r="E52" i="3"/>
  <c r="G52" i="3"/>
  <c r="I43" i="3"/>
  <c r="E11" i="3"/>
  <c r="I37" i="3"/>
  <c r="H43" i="3"/>
  <c r="I44" i="3"/>
  <c r="E43" i="3"/>
  <c r="E45" i="3" s="1"/>
  <c r="F43" i="3"/>
  <c r="F45" i="3" s="1"/>
  <c r="G17" i="3"/>
  <c r="E17" i="3"/>
  <c r="H37" i="3"/>
  <c r="I17" i="3"/>
  <c r="H30" i="3"/>
  <c r="F17" i="3"/>
  <c r="H17" i="3"/>
  <c r="H24" i="3"/>
  <c r="I24" i="3"/>
  <c r="E30" i="3"/>
  <c r="F30" i="3"/>
  <c r="F7" i="3"/>
  <c r="G7" i="3" s="1"/>
  <c r="H7" i="3" s="1"/>
  <c r="I7" i="3" s="1"/>
  <c r="I30" i="3"/>
  <c r="I4" i="2"/>
  <c r="H4" i="2" s="1"/>
  <c r="G4" i="2" s="1"/>
  <c r="F36" i="3" l="1"/>
  <c r="G36" i="3"/>
  <c r="H36" i="3" s="1"/>
  <c r="I36" i="3" s="1"/>
  <c r="H45" i="3"/>
  <c r="G45" i="3"/>
  <c r="I45" i="3"/>
</calcChain>
</file>

<file path=xl/sharedStrings.xml><?xml version="1.0" encoding="utf-8"?>
<sst xmlns="http://schemas.openxmlformats.org/spreadsheetml/2006/main" count="278" uniqueCount="181">
  <si>
    <t>売上高成長率</t>
    <rPh sb="0" eb="2">
      <t>ウリアゲ</t>
    </rPh>
    <rPh sb="2" eb="3">
      <t>ダカ</t>
    </rPh>
    <rPh sb="3" eb="6">
      <t>セイチョウリツ</t>
    </rPh>
    <phoneticPr fontId="1"/>
  </si>
  <si>
    <t>交叉比率</t>
    <rPh sb="0" eb="2">
      <t>コウサ</t>
    </rPh>
    <rPh sb="2" eb="4">
      <t>ヒリツ</t>
    </rPh>
    <phoneticPr fontId="1"/>
  </si>
  <si>
    <t>FCF</t>
    <phoneticPr fontId="1"/>
  </si>
  <si>
    <t>CCC</t>
    <phoneticPr fontId="1"/>
  </si>
  <si>
    <t>事業戦略</t>
    <rPh sb="0" eb="2">
      <t>ジギョウ</t>
    </rPh>
    <rPh sb="2" eb="4">
      <t>センリャク</t>
    </rPh>
    <phoneticPr fontId="1"/>
  </si>
  <si>
    <t>財務戦略</t>
    <rPh sb="0" eb="2">
      <t>ザイム</t>
    </rPh>
    <rPh sb="2" eb="4">
      <t>センリャク</t>
    </rPh>
    <phoneticPr fontId="1"/>
  </si>
  <si>
    <t>商品戦略</t>
    <rPh sb="0" eb="2">
      <t>ショウヒン</t>
    </rPh>
    <rPh sb="2" eb="4">
      <t>センリャク</t>
    </rPh>
    <phoneticPr fontId="1"/>
  </si>
  <si>
    <t>CF マージン</t>
    <phoneticPr fontId="1"/>
  </si>
  <si>
    <t>Net D/E Ratio</t>
  </si>
  <si>
    <t>ROE</t>
  </si>
  <si>
    <t>ROS
（純利益）</t>
    <rPh sb="5" eb="8">
      <t>ジュンリエキ</t>
    </rPh>
    <phoneticPr fontId="1"/>
  </si>
  <si>
    <t>ROA
(純利益）</t>
    <rPh sb="5" eb="8">
      <t>ジュンリエキ</t>
    </rPh>
    <phoneticPr fontId="1"/>
  </si>
  <si>
    <t>ビジネス
スピード</t>
    <phoneticPr fontId="1"/>
  </si>
  <si>
    <t>投資収益性</t>
    <rPh sb="0" eb="2">
      <t>トウシ</t>
    </rPh>
    <rPh sb="2" eb="5">
      <t>シュウエキセイ</t>
    </rPh>
    <phoneticPr fontId="1"/>
  </si>
  <si>
    <t>ROE</t>
    <phoneticPr fontId="1"/>
  </si>
  <si>
    <t>キャッシュ
マネジメント</t>
    <phoneticPr fontId="1"/>
  </si>
  <si>
    <t>施策対象</t>
    <rPh sb="0" eb="2">
      <t>シサク</t>
    </rPh>
    <rPh sb="2" eb="4">
      <t>タイショウ</t>
    </rPh>
    <phoneticPr fontId="1"/>
  </si>
  <si>
    <t>管理視点</t>
    <rPh sb="0" eb="2">
      <t>カンリ</t>
    </rPh>
    <rPh sb="2" eb="4">
      <t>シテン</t>
    </rPh>
    <phoneticPr fontId="1"/>
  </si>
  <si>
    <t>財務分析（経営分析）は、数字を算出して終わりではありません。確固たる経営管理の目的を果たすために</t>
    <rPh sb="0" eb="2">
      <t>ザイム</t>
    </rPh>
    <rPh sb="2" eb="4">
      <t>ブンセキ</t>
    </rPh>
    <rPh sb="5" eb="7">
      <t>ケイエイ</t>
    </rPh>
    <rPh sb="7" eb="9">
      <t>ブンセキ</t>
    </rPh>
    <rPh sb="12" eb="14">
      <t>スウジ</t>
    </rPh>
    <rPh sb="15" eb="17">
      <t>サンシュツ</t>
    </rPh>
    <rPh sb="19" eb="20">
      <t>オ</t>
    </rPh>
    <rPh sb="30" eb="32">
      <t>カッコ</t>
    </rPh>
    <rPh sb="34" eb="36">
      <t>ケイエイ</t>
    </rPh>
    <rPh sb="36" eb="38">
      <t>カンリ</t>
    </rPh>
    <rPh sb="39" eb="41">
      <t>モクテキ</t>
    </rPh>
    <rPh sb="42" eb="43">
      <t>ハ</t>
    </rPh>
    <phoneticPr fontId="1"/>
  </si>
  <si>
    <t>行われる計数分析作業で、各種の経営管理活動（施策）と連動する必要があり、同時に、その施策に</t>
    <rPh sb="0" eb="1">
      <t>オコナ</t>
    </rPh>
    <rPh sb="4" eb="6">
      <t>ケイスウ</t>
    </rPh>
    <rPh sb="6" eb="8">
      <t>ブンセキ</t>
    </rPh>
    <rPh sb="8" eb="10">
      <t>サギョウ</t>
    </rPh>
    <rPh sb="12" eb="14">
      <t>カクシュ</t>
    </rPh>
    <rPh sb="15" eb="17">
      <t>ケイエイ</t>
    </rPh>
    <rPh sb="17" eb="19">
      <t>カンリ</t>
    </rPh>
    <rPh sb="19" eb="21">
      <t>カツドウ</t>
    </rPh>
    <rPh sb="22" eb="24">
      <t>シサク</t>
    </rPh>
    <rPh sb="26" eb="28">
      <t>レンドウ</t>
    </rPh>
    <rPh sb="30" eb="32">
      <t>ヒツヨウ</t>
    </rPh>
    <rPh sb="36" eb="38">
      <t>ドウジ</t>
    </rPh>
    <rPh sb="42" eb="44">
      <t>シサク</t>
    </rPh>
    <phoneticPr fontId="1"/>
  </si>
  <si>
    <t>何らかの示唆を与えたり、特定の管理目的の達成度評価や目標設定に役立つものでなければなりません。</t>
    <rPh sb="0" eb="1">
      <t>ナン</t>
    </rPh>
    <rPh sb="4" eb="6">
      <t>シサ</t>
    </rPh>
    <rPh sb="7" eb="8">
      <t>アタ</t>
    </rPh>
    <rPh sb="12" eb="14">
      <t>トクテイ</t>
    </rPh>
    <rPh sb="15" eb="17">
      <t>カンリ</t>
    </rPh>
    <rPh sb="17" eb="19">
      <t>モクテキ</t>
    </rPh>
    <rPh sb="20" eb="22">
      <t>タッセイ</t>
    </rPh>
    <rPh sb="22" eb="23">
      <t>ド</t>
    </rPh>
    <rPh sb="23" eb="25">
      <t>ヒョウカ</t>
    </rPh>
    <rPh sb="26" eb="28">
      <t>モクヒョウ</t>
    </rPh>
    <rPh sb="28" eb="30">
      <t>セッテイ</t>
    </rPh>
    <rPh sb="31" eb="33">
      <t>ヤクダ</t>
    </rPh>
    <phoneticPr fontId="1"/>
  </si>
  <si>
    <t>経営管理の活動レベルとして、①商品戦略、②事業戦略、③財務戦略の３つ、</t>
    <rPh sb="0" eb="2">
      <t>ケイエイ</t>
    </rPh>
    <rPh sb="2" eb="4">
      <t>カンリ</t>
    </rPh>
    <rPh sb="5" eb="7">
      <t>カツドウ</t>
    </rPh>
    <rPh sb="15" eb="17">
      <t>ショウヒン</t>
    </rPh>
    <rPh sb="17" eb="19">
      <t>センリャク</t>
    </rPh>
    <rPh sb="21" eb="23">
      <t>ジギョウ</t>
    </rPh>
    <rPh sb="23" eb="25">
      <t>センリャク</t>
    </rPh>
    <rPh sb="27" eb="29">
      <t>ザイム</t>
    </rPh>
    <rPh sb="29" eb="31">
      <t>センリャク</t>
    </rPh>
    <phoneticPr fontId="1"/>
  </si>
  <si>
    <t>経営管理の視点の違いとして、①ビジネススピード、②投資収益性、③キャッシュマネジメントの３つ、</t>
    <rPh sb="0" eb="2">
      <t>ケイエイ</t>
    </rPh>
    <rPh sb="2" eb="4">
      <t>カンリ</t>
    </rPh>
    <rPh sb="5" eb="7">
      <t>シテン</t>
    </rPh>
    <rPh sb="8" eb="9">
      <t>チガ</t>
    </rPh>
    <rPh sb="25" eb="27">
      <t>トウシ</t>
    </rPh>
    <rPh sb="27" eb="30">
      <t>シュウエキセイ</t>
    </rPh>
    <phoneticPr fontId="1"/>
  </si>
  <si>
    <t>２．選ばれた9つの財務指標とは</t>
    <rPh sb="2" eb="3">
      <t>エラ</t>
    </rPh>
    <rPh sb="9" eb="11">
      <t>ザイム</t>
    </rPh>
    <rPh sb="11" eb="13">
      <t>シヒョウ</t>
    </rPh>
    <phoneticPr fontId="1"/>
  </si>
  <si>
    <t>財務指標は、各種統計資料や、競合他社とのベンチマークにも活用できるものであると道具性が高まります。</t>
    <rPh sb="0" eb="2">
      <t>ザイム</t>
    </rPh>
    <rPh sb="2" eb="4">
      <t>シヒョウ</t>
    </rPh>
    <rPh sb="6" eb="8">
      <t>カクシュ</t>
    </rPh>
    <rPh sb="8" eb="10">
      <t>トウケイ</t>
    </rPh>
    <rPh sb="10" eb="12">
      <t>シリョウ</t>
    </rPh>
    <rPh sb="14" eb="16">
      <t>キョウゴウ</t>
    </rPh>
    <rPh sb="16" eb="18">
      <t>タシャ</t>
    </rPh>
    <rPh sb="28" eb="30">
      <t>カツヨウ</t>
    </rPh>
    <rPh sb="39" eb="41">
      <t>ドウグ</t>
    </rPh>
    <rPh sb="41" eb="42">
      <t>セイ</t>
    </rPh>
    <rPh sb="43" eb="44">
      <t>タカ</t>
    </rPh>
    <phoneticPr fontId="1"/>
  </si>
  <si>
    <t>①　売上高成長率</t>
    <rPh sb="2" eb="4">
      <t>ウリアゲ</t>
    </rPh>
    <rPh sb="4" eb="5">
      <t>ダカ</t>
    </rPh>
    <rPh sb="5" eb="8">
      <t>セイチョウリツ</t>
    </rPh>
    <phoneticPr fontId="1"/>
  </si>
  <si>
    <t>対前年成長率</t>
    <rPh sb="0" eb="1">
      <t>タイ</t>
    </rPh>
    <rPh sb="1" eb="3">
      <t>ゼンネン</t>
    </rPh>
    <rPh sb="3" eb="6">
      <t>セイチョウリツ</t>
    </rPh>
    <phoneticPr fontId="1"/>
  </si>
  <si>
    <t>・年平均成長率　＝　（当期売上高　－　初年度売上高）＾（1/経過年数－１）×100　</t>
    <rPh sb="1" eb="4">
      <t>ネンヘイキン</t>
    </rPh>
    <rPh sb="4" eb="7">
      <t>セイチョウリツ</t>
    </rPh>
    <rPh sb="11" eb="13">
      <t>トウキ</t>
    </rPh>
    <rPh sb="13" eb="15">
      <t>ウリアゲ</t>
    </rPh>
    <rPh sb="15" eb="16">
      <t>ダカ</t>
    </rPh>
    <rPh sb="19" eb="22">
      <t>ショネンド</t>
    </rPh>
    <rPh sb="22" eb="24">
      <t>ウリアゲ</t>
    </rPh>
    <rPh sb="24" eb="25">
      <t>ダカ</t>
    </rPh>
    <rPh sb="30" eb="32">
      <t>ケイカ</t>
    </rPh>
    <rPh sb="32" eb="34">
      <t>ネンスウ</t>
    </rPh>
    <phoneticPr fontId="1"/>
  </si>
  <si>
    <t>　→CAGR（Compound Average Growth Rate）</t>
    <phoneticPr fontId="1"/>
  </si>
  <si>
    <t>　　　詳細は次の筆者ブログの解説記事を参照してください</t>
    <rPh sb="3" eb="5">
      <t>ショウサイ</t>
    </rPh>
    <rPh sb="6" eb="7">
      <t>ツギ</t>
    </rPh>
    <rPh sb="8" eb="10">
      <t>ヒッシャ</t>
    </rPh>
    <rPh sb="14" eb="16">
      <t>カイセツ</t>
    </rPh>
    <rPh sb="16" eb="18">
      <t>キジ</t>
    </rPh>
    <rPh sb="19" eb="21">
      <t>サンショウ</t>
    </rPh>
    <phoneticPr fontId="1"/>
  </si>
  <si>
    <t>②　交叉比率</t>
    <rPh sb="2" eb="4">
      <t>コウサ</t>
    </rPh>
    <rPh sb="4" eb="6">
      <t>ヒリツ</t>
    </rPh>
    <phoneticPr fontId="1"/>
  </si>
  <si>
    <t>　（交差比率）</t>
    <rPh sb="2" eb="4">
      <t>コウサ</t>
    </rPh>
    <rPh sb="4" eb="6">
      <t>ヒリツ</t>
    </rPh>
    <phoneticPr fontId="1"/>
  </si>
  <si>
    <t>　　　　　　　 ＝　（粗利　÷　売上高）×（売上高　÷　棚卸資産）×100</t>
    <rPh sb="11" eb="13">
      <t>アラリ</t>
    </rPh>
    <rPh sb="16" eb="18">
      <t>ウリアゲ</t>
    </rPh>
    <rPh sb="18" eb="19">
      <t>ダカ</t>
    </rPh>
    <rPh sb="22" eb="24">
      <t>ウリアゲ</t>
    </rPh>
    <rPh sb="24" eb="25">
      <t>ダカ</t>
    </rPh>
    <rPh sb="28" eb="30">
      <t>タナオロシ</t>
    </rPh>
    <rPh sb="30" eb="32">
      <t>シサン</t>
    </rPh>
    <phoneticPr fontId="1"/>
  </si>
  <si>
    <t>・交叉比率　＝　売上高粗利率　×　商品回転率</t>
    <rPh sb="1" eb="3">
      <t>コウサ</t>
    </rPh>
    <rPh sb="3" eb="5">
      <t>ヒリツ</t>
    </rPh>
    <rPh sb="8" eb="10">
      <t>ウリアゲ</t>
    </rPh>
    <rPh sb="10" eb="11">
      <t>ダカ</t>
    </rPh>
    <rPh sb="11" eb="13">
      <t>アラリ</t>
    </rPh>
    <rPh sb="13" eb="14">
      <t>リツ</t>
    </rPh>
    <rPh sb="17" eb="19">
      <t>ショウヒン</t>
    </rPh>
    <rPh sb="19" eb="21">
      <t>カイテン</t>
    </rPh>
    <rPh sb="21" eb="22">
      <t>リツ</t>
    </rPh>
    <phoneticPr fontId="1"/>
  </si>
  <si>
    <t>→棚卸資産粗利率を、「売上高粗利率」と「商品回転率」とに分解した指標です。</t>
    <rPh sb="1" eb="3">
      <t>タナオロシ</t>
    </rPh>
    <rPh sb="3" eb="5">
      <t>シサン</t>
    </rPh>
    <rPh sb="5" eb="7">
      <t>アラリ</t>
    </rPh>
    <rPh sb="7" eb="8">
      <t>リツ</t>
    </rPh>
    <rPh sb="11" eb="13">
      <t>ウリアゲ</t>
    </rPh>
    <rPh sb="13" eb="14">
      <t>ダカ</t>
    </rPh>
    <rPh sb="14" eb="16">
      <t>アラリ</t>
    </rPh>
    <rPh sb="16" eb="17">
      <t>リツ</t>
    </rPh>
    <rPh sb="20" eb="22">
      <t>ショウヒン</t>
    </rPh>
    <rPh sb="22" eb="24">
      <t>カイテン</t>
    </rPh>
    <rPh sb="24" eb="25">
      <t>リツ</t>
    </rPh>
    <rPh sb="28" eb="30">
      <t>ブンカイ</t>
    </rPh>
    <rPh sb="32" eb="34">
      <t>シヒョウ</t>
    </rPh>
    <phoneticPr fontId="1"/>
  </si>
  <si>
    <t>　</t>
    <phoneticPr fontId="1"/>
  </si>
  <si>
    <t>→「売上高粗利率」は、売上高に含まれるマージン（儲け）の割合を示しています。</t>
    <rPh sb="2" eb="4">
      <t>ウリアゲ</t>
    </rPh>
    <rPh sb="4" eb="5">
      <t>ダカ</t>
    </rPh>
    <rPh sb="5" eb="7">
      <t>アラリ</t>
    </rPh>
    <rPh sb="7" eb="8">
      <t>リツ</t>
    </rPh>
    <rPh sb="11" eb="13">
      <t>ウリアゲ</t>
    </rPh>
    <rPh sb="13" eb="14">
      <t>ダカ</t>
    </rPh>
    <rPh sb="15" eb="16">
      <t>フク</t>
    </rPh>
    <rPh sb="24" eb="25">
      <t>モウ</t>
    </rPh>
    <rPh sb="28" eb="30">
      <t>ワリアイ</t>
    </rPh>
    <rPh sb="31" eb="32">
      <t>シメ</t>
    </rPh>
    <phoneticPr fontId="1"/>
  </si>
  <si>
    <t>→「商品回転率」は、在庫（棚卸資産）が売れていくスピードの速さを表しています。</t>
    <rPh sb="2" eb="4">
      <t>ショウヒン</t>
    </rPh>
    <rPh sb="4" eb="6">
      <t>カイテン</t>
    </rPh>
    <rPh sb="6" eb="7">
      <t>リツ</t>
    </rPh>
    <rPh sb="7" eb="8">
      <t>リリツ</t>
    </rPh>
    <rPh sb="10" eb="12">
      <t>ザイコ</t>
    </rPh>
    <rPh sb="13" eb="15">
      <t>タナオロシ</t>
    </rPh>
    <rPh sb="15" eb="17">
      <t>シサン</t>
    </rPh>
    <rPh sb="19" eb="20">
      <t>ウ</t>
    </rPh>
    <rPh sb="29" eb="30">
      <t>ハヤ</t>
    </rPh>
    <rPh sb="32" eb="33">
      <t>アラワ</t>
    </rPh>
    <phoneticPr fontId="1"/>
  </si>
  <si>
    <t>その見地から、一般的に決算書として外部に公開されている、損益計算書（P/L）、貸借対照表（B/S）、</t>
    <rPh sb="2" eb="4">
      <t>ケンチ</t>
    </rPh>
    <rPh sb="7" eb="10">
      <t>イッパンテキ</t>
    </rPh>
    <rPh sb="11" eb="14">
      <t>ケッサンショ</t>
    </rPh>
    <rPh sb="17" eb="19">
      <t>ガイブ</t>
    </rPh>
    <rPh sb="20" eb="22">
      <t>コウカイ</t>
    </rPh>
    <rPh sb="28" eb="30">
      <t>ソンエキ</t>
    </rPh>
    <rPh sb="30" eb="33">
      <t>ケイサンショ</t>
    </rPh>
    <rPh sb="39" eb="44">
      <t>タイシャクタイショウヒョウ</t>
    </rPh>
    <phoneticPr fontId="1"/>
  </si>
  <si>
    <t>キャッシュフロー計算書（C/S）から簡単に基礎数値を取り出せるもので構成されるように工夫しました。</t>
    <rPh sb="18" eb="20">
      <t>カンタン</t>
    </rPh>
    <rPh sb="21" eb="23">
      <t>キソ</t>
    </rPh>
    <rPh sb="23" eb="25">
      <t>スウチ</t>
    </rPh>
    <rPh sb="26" eb="27">
      <t>ト</t>
    </rPh>
    <rPh sb="28" eb="29">
      <t>ダ</t>
    </rPh>
    <rPh sb="34" eb="36">
      <t>コウセイ</t>
    </rPh>
    <rPh sb="42" eb="44">
      <t>クフウ</t>
    </rPh>
    <phoneticPr fontId="1"/>
  </si>
  <si>
    <t>③　CCC（Cash Conversion Cycle：キャッシュコンバージョンサイクル）</t>
    <phoneticPr fontId="1"/>
  </si>
  <si>
    <t>・CCC　＝　DIO（在庫回転日数）＋DSO（売掛債権回転日数）－DPO（仕入債務回転日数）</t>
    <phoneticPr fontId="1"/>
  </si>
  <si>
    <t>→DIO：Days Inventory Outstanding</t>
    <phoneticPr fontId="1"/>
  </si>
  <si>
    <t>→DSO：Days Sales Outstanding</t>
    <phoneticPr fontId="1"/>
  </si>
  <si>
    <t>→DPO：Days Payable Outstanding</t>
    <phoneticPr fontId="1"/>
  </si>
  <si>
    <t>→仕入から商品販売に伴う現金回収までの日数を示し、この日数が小さいほど、企業の現金回収サイクルが早いことを意味します。</t>
    <rPh sb="5" eb="7">
      <t>ショウヒン</t>
    </rPh>
    <phoneticPr fontId="1"/>
  </si>
  <si>
    <t>④　ROS（Return on Sales：売上高当期純利益率）</t>
    <rPh sb="22" eb="24">
      <t>ウリアゲ</t>
    </rPh>
    <rPh sb="24" eb="25">
      <t>ダカ</t>
    </rPh>
    <rPh sb="25" eb="27">
      <t>トウキ</t>
    </rPh>
    <rPh sb="27" eb="30">
      <t>ジュンリエキ</t>
    </rPh>
    <rPh sb="30" eb="31">
      <t>リツ</t>
    </rPh>
    <phoneticPr fontId="1"/>
  </si>
  <si>
    <t>・ROS　＝　当期純利益　÷　売上高　×100</t>
    <rPh sb="7" eb="9">
      <t>トウキ</t>
    </rPh>
    <rPh sb="9" eb="12">
      <t>ジュンリエキ</t>
    </rPh>
    <rPh sb="15" eb="17">
      <t>ウリアゲ</t>
    </rPh>
    <rPh sb="17" eb="18">
      <t>ダカ</t>
    </rPh>
    <phoneticPr fontId="1"/>
  </si>
  <si>
    <t>⑤　ROA（Return on Assets：総資産当期純利益率）</t>
    <rPh sb="23" eb="26">
      <t>ソウシサン</t>
    </rPh>
    <rPh sb="26" eb="28">
      <t>トウキ</t>
    </rPh>
    <rPh sb="28" eb="31">
      <t>ジュンリエキ</t>
    </rPh>
    <rPh sb="31" eb="32">
      <t>リツ</t>
    </rPh>
    <phoneticPr fontId="1"/>
  </si>
  <si>
    <t>・ROA　＝　当期純利益　÷　総資産　×100</t>
    <rPh sb="7" eb="9">
      <t>トウキ</t>
    </rPh>
    <rPh sb="9" eb="12">
      <t>ジュンリエキ</t>
    </rPh>
    <rPh sb="15" eb="18">
      <t>ソウシサン</t>
    </rPh>
    <phoneticPr fontId="1"/>
  </si>
  <si>
    <t>⑥　FCF（Free Cash flow：フリーキャッシュフロー）</t>
    <phoneticPr fontId="1"/>
  </si>
  <si>
    <t>・FCF　＝　営業活動からのキャッシュフロー　＋　投資活動からのキャッシュフロー</t>
    <rPh sb="7" eb="9">
      <t>エイギョウ</t>
    </rPh>
    <rPh sb="9" eb="11">
      <t>カツドウ</t>
    </rPh>
    <rPh sb="25" eb="27">
      <t>トウシ</t>
    </rPh>
    <rPh sb="27" eb="29">
      <t>カツドウ</t>
    </rPh>
    <phoneticPr fontId="1"/>
  </si>
  <si>
    <t>→厳密な定義式として、FCF＝税引後営業利益+減価償却費ー設備投資ー正味運転資本増加額　というのもあるのですが、</t>
    <rPh sb="1" eb="3">
      <t>ゲンミツ</t>
    </rPh>
    <rPh sb="4" eb="6">
      <t>テイギ</t>
    </rPh>
    <rPh sb="6" eb="7">
      <t>シキ</t>
    </rPh>
    <rPh sb="15" eb="17">
      <t>ゼイビキ</t>
    </rPh>
    <rPh sb="17" eb="18">
      <t>ゴ</t>
    </rPh>
    <rPh sb="18" eb="20">
      <t>エイギョウ</t>
    </rPh>
    <rPh sb="20" eb="22">
      <t>リエキ</t>
    </rPh>
    <rPh sb="23" eb="25">
      <t>ゲンカ</t>
    </rPh>
    <rPh sb="25" eb="27">
      <t>ショウキャク</t>
    </rPh>
    <rPh sb="27" eb="28">
      <t>ヒ</t>
    </rPh>
    <rPh sb="29" eb="31">
      <t>セツビ</t>
    </rPh>
    <rPh sb="31" eb="33">
      <t>トウシ</t>
    </rPh>
    <rPh sb="34" eb="36">
      <t>ショウミ</t>
    </rPh>
    <rPh sb="36" eb="38">
      <t>ウンテン</t>
    </rPh>
    <rPh sb="38" eb="40">
      <t>シホン</t>
    </rPh>
    <rPh sb="40" eb="42">
      <t>ゾウカ</t>
    </rPh>
    <rPh sb="42" eb="43">
      <t>ガク</t>
    </rPh>
    <phoneticPr fontId="1"/>
  </si>
  <si>
    <t>　決算書（財務諸表）から簡単に取り出せること、どちらの式に基づいても、プラス・マイナスのベクトルは間違わないことから、</t>
    <rPh sb="1" eb="4">
      <t>ケッサンショ</t>
    </rPh>
    <rPh sb="5" eb="7">
      <t>ザイム</t>
    </rPh>
    <rPh sb="7" eb="9">
      <t>ショヒョウ</t>
    </rPh>
    <rPh sb="12" eb="14">
      <t>カンタン</t>
    </rPh>
    <rPh sb="15" eb="16">
      <t>ト</t>
    </rPh>
    <rPh sb="17" eb="18">
      <t>ダ</t>
    </rPh>
    <rPh sb="27" eb="28">
      <t>シキ</t>
    </rPh>
    <rPh sb="29" eb="30">
      <t>モト</t>
    </rPh>
    <rPh sb="49" eb="51">
      <t>マチガ</t>
    </rPh>
    <phoneticPr fontId="1"/>
  </si>
  <si>
    <t>⑦　CFマージン　（キャッシュフローマージン）</t>
    <phoneticPr fontId="1"/>
  </si>
  <si>
    <t>・CFマージン　＝　営業活動からのキャッシュフロー　÷　売上高　×100</t>
    <rPh sb="10" eb="12">
      <t>エイギョウ</t>
    </rPh>
    <rPh sb="12" eb="14">
      <t>カツドウ</t>
    </rPh>
    <rPh sb="28" eb="30">
      <t>ウリアゲ</t>
    </rPh>
    <rPh sb="30" eb="31">
      <t>ダカ</t>
    </rPh>
    <phoneticPr fontId="1"/>
  </si>
  <si>
    <t>→顧客への販売活動から直接的にどれだけのキャッシュフローを生み出せているかの割合を示しています。</t>
    <rPh sb="1" eb="3">
      <t>コキャク</t>
    </rPh>
    <rPh sb="5" eb="7">
      <t>ハンバイ</t>
    </rPh>
    <rPh sb="7" eb="9">
      <t>カツドウ</t>
    </rPh>
    <rPh sb="11" eb="13">
      <t>チョクセツ</t>
    </rPh>
    <rPh sb="13" eb="14">
      <t>テキ</t>
    </rPh>
    <rPh sb="29" eb="30">
      <t>ウ</t>
    </rPh>
    <rPh sb="31" eb="32">
      <t>ダ</t>
    </rPh>
    <rPh sb="38" eb="40">
      <t>ワリアイ</t>
    </rPh>
    <rPh sb="41" eb="42">
      <t>シメ</t>
    </rPh>
    <phoneticPr fontId="1"/>
  </si>
  <si>
    <t>⑧　ROE（Return on Equity:株主資本利益率、自己資本利益率）</t>
    <rPh sb="23" eb="25">
      <t>カブヌシ</t>
    </rPh>
    <rPh sb="25" eb="27">
      <t>シホン</t>
    </rPh>
    <rPh sb="27" eb="29">
      <t>リエキ</t>
    </rPh>
    <rPh sb="29" eb="30">
      <t>リツ</t>
    </rPh>
    <rPh sb="31" eb="33">
      <t>ジコ</t>
    </rPh>
    <rPh sb="33" eb="35">
      <t>シホン</t>
    </rPh>
    <rPh sb="35" eb="37">
      <t>リエキ</t>
    </rPh>
    <rPh sb="37" eb="38">
      <t>リツ</t>
    </rPh>
    <phoneticPr fontId="1"/>
  </si>
  <si>
    <t>・ROE　＝　当期純利益　÷　純資産　×100</t>
    <rPh sb="7" eb="9">
      <t>トウキ</t>
    </rPh>
    <rPh sb="9" eb="12">
      <t>ジュンリエキ</t>
    </rPh>
    <rPh sb="15" eb="18">
      <t>ジュンシサン</t>
    </rPh>
    <phoneticPr fontId="1"/>
  </si>
  <si>
    <t>Net D/E Ratio</t>
    <phoneticPr fontId="1"/>
  </si>
  <si>
    <t>⑨　Net D/E Ratio（Net Debt / Equity Ratio：純負債資本倍率）</t>
    <rPh sb="40" eb="41">
      <t>ジュン</t>
    </rPh>
    <rPh sb="41" eb="43">
      <t>フサイ</t>
    </rPh>
    <rPh sb="43" eb="45">
      <t>シホン</t>
    </rPh>
    <rPh sb="45" eb="47">
      <t>バイリツ</t>
    </rPh>
    <phoneticPr fontId="1"/>
  </si>
  <si>
    <t>・Net D/E Ratio　＝　（有利子負債　－　現預金）÷　株主資本</t>
    <rPh sb="18" eb="19">
      <t>ユウ</t>
    </rPh>
    <rPh sb="19" eb="21">
      <t>リシ</t>
    </rPh>
    <rPh sb="21" eb="23">
      <t>フサイ</t>
    </rPh>
    <rPh sb="26" eb="29">
      <t>ゲンヨキン</t>
    </rPh>
    <rPh sb="32" eb="34">
      <t>カブヌシ</t>
    </rPh>
    <rPh sb="34" eb="36">
      <t>シホン</t>
    </rPh>
    <phoneticPr fontId="1"/>
  </si>
  <si>
    <t>→「株主資本」の名が法定の貸借対照表（B/S）に存在し、この数値を使用すると、少数株主持分（非支配持分）と</t>
    <rPh sb="2" eb="4">
      <t>カブヌシ</t>
    </rPh>
    <rPh sb="4" eb="6">
      <t>シホン</t>
    </rPh>
    <rPh sb="8" eb="9">
      <t>ナ</t>
    </rPh>
    <rPh sb="10" eb="12">
      <t>ホウテイ</t>
    </rPh>
    <rPh sb="13" eb="18">
      <t>タイシャクタイショウヒョウ</t>
    </rPh>
    <rPh sb="24" eb="26">
      <t>ソンザイ</t>
    </rPh>
    <rPh sb="30" eb="32">
      <t>スウチ</t>
    </rPh>
    <rPh sb="33" eb="35">
      <t>シヨウ</t>
    </rPh>
    <rPh sb="39" eb="41">
      <t>ショウスウ</t>
    </rPh>
    <rPh sb="41" eb="43">
      <t>カブヌシ</t>
    </rPh>
    <rPh sb="43" eb="44">
      <t>モ</t>
    </rPh>
    <rPh sb="44" eb="45">
      <t>ブン</t>
    </rPh>
    <rPh sb="46" eb="47">
      <t>ヒ</t>
    </rPh>
    <rPh sb="47" eb="49">
      <t>シハイ</t>
    </rPh>
    <rPh sb="49" eb="51">
      <t>モチブン</t>
    </rPh>
    <phoneticPr fontId="1"/>
  </si>
  <si>
    <t>新株予約権が含まれないことになります。この財務指標の管理目的に照らして、両者を含む「純資産」の値を用いることにします。</t>
    <rPh sb="0" eb="5">
      <t>シンカブヨヤクケン</t>
    </rPh>
    <rPh sb="6" eb="7">
      <t>フク</t>
    </rPh>
    <rPh sb="21" eb="23">
      <t>ザイム</t>
    </rPh>
    <rPh sb="23" eb="25">
      <t>シヒョウ</t>
    </rPh>
    <rPh sb="26" eb="28">
      <t>カンリ</t>
    </rPh>
    <rPh sb="28" eb="30">
      <t>モクテキ</t>
    </rPh>
    <rPh sb="31" eb="32">
      <t>テ</t>
    </rPh>
    <rPh sb="36" eb="38">
      <t>リョウシャ</t>
    </rPh>
    <rPh sb="39" eb="40">
      <t>フク</t>
    </rPh>
    <rPh sb="42" eb="45">
      <t>ジュンシサン</t>
    </rPh>
    <rPh sb="47" eb="48">
      <t>アタイ</t>
    </rPh>
    <rPh sb="49" eb="50">
      <t>モチ</t>
    </rPh>
    <phoneticPr fontId="1"/>
  </si>
  <si>
    <t>３X３のマトリックスで一覧性を保持しながらも、企業経営における重要な財務指標を選抜してあります。</t>
    <rPh sb="11" eb="14">
      <t>イチランセイ</t>
    </rPh>
    <rPh sb="15" eb="17">
      <t>ホジ</t>
    </rPh>
    <rPh sb="23" eb="25">
      <t>キギョウ</t>
    </rPh>
    <rPh sb="25" eb="27">
      <t>ケイエイ</t>
    </rPh>
    <rPh sb="31" eb="33">
      <t>ジュウヨウ</t>
    </rPh>
    <rPh sb="34" eb="36">
      <t>ザイム</t>
    </rPh>
    <rPh sb="36" eb="38">
      <t>シヒョウ</t>
    </rPh>
    <rPh sb="39" eb="41">
      <t>センバツ</t>
    </rPh>
    <phoneticPr fontId="1"/>
  </si>
  <si>
    <t>３．どうして「9つ」にこだわるの</t>
    <phoneticPr fontId="1"/>
  </si>
  <si>
    <t>アメリカの認知心理学者ジョージ・ミラーが『人間の脳は７個くらいしか短期的に記憶できない』と提唱した説に則り、自身の経験則からも、</t>
    <rPh sb="5" eb="7">
      <t>ニンチ</t>
    </rPh>
    <rPh sb="7" eb="9">
      <t>シンリ</t>
    </rPh>
    <rPh sb="9" eb="11">
      <t>ガクシャ</t>
    </rPh>
    <rPh sb="21" eb="23">
      <t>ニンゲン</t>
    </rPh>
    <rPh sb="24" eb="25">
      <t>ノウ</t>
    </rPh>
    <rPh sb="27" eb="28">
      <t>コ</t>
    </rPh>
    <rPh sb="33" eb="36">
      <t>タンキテキ</t>
    </rPh>
    <rPh sb="37" eb="39">
      <t>キオク</t>
    </rPh>
    <rPh sb="45" eb="47">
      <t>テイショウ</t>
    </rPh>
    <rPh sb="49" eb="50">
      <t>セツ</t>
    </rPh>
    <rPh sb="51" eb="52">
      <t>ノット</t>
    </rPh>
    <rPh sb="54" eb="56">
      <t>ジシン</t>
    </rPh>
    <rPh sb="57" eb="60">
      <t>ケイケンソク</t>
    </rPh>
    <phoneticPr fontId="1"/>
  </si>
  <si>
    <t>当てることを推奨します。</t>
    <rPh sb="0" eb="1">
      <t>ア</t>
    </rPh>
    <rPh sb="6" eb="8">
      <t>スイショウ</t>
    </rPh>
    <phoneticPr fontId="1"/>
  </si>
  <si>
    <t>「入力シート」から、分析最終年度、決算書から分析対象に使用する勘定科目の金額などを、　　　　のハッチングがかかったセルに入力してください。</t>
    <rPh sb="1" eb="3">
      <t>ニュウリョク</t>
    </rPh>
    <rPh sb="10" eb="12">
      <t>ブンセキ</t>
    </rPh>
    <rPh sb="12" eb="14">
      <t>サイシュウ</t>
    </rPh>
    <rPh sb="14" eb="16">
      <t>ネンド</t>
    </rPh>
    <rPh sb="17" eb="20">
      <t>ケッサンショ</t>
    </rPh>
    <rPh sb="22" eb="24">
      <t>ブンセキ</t>
    </rPh>
    <rPh sb="24" eb="26">
      <t>タイショウ</t>
    </rPh>
    <rPh sb="27" eb="29">
      <t>シヨウ</t>
    </rPh>
    <rPh sb="31" eb="33">
      <t>カンジョウ</t>
    </rPh>
    <rPh sb="33" eb="35">
      <t>カモク</t>
    </rPh>
    <rPh sb="36" eb="38">
      <t>キンガク</t>
    </rPh>
    <rPh sb="60" eb="62">
      <t>ニュウリョク</t>
    </rPh>
    <phoneticPr fontId="1"/>
  </si>
  <si>
    <t>「表示シート」では、グラフ化する元数表が表示されていますので、数字だけで確認したい場合はこちらをご参照ください。</t>
    <rPh sb="1" eb="3">
      <t>ヒョウジ</t>
    </rPh>
    <rPh sb="13" eb="14">
      <t>カ</t>
    </rPh>
    <rPh sb="16" eb="17">
      <t>モト</t>
    </rPh>
    <rPh sb="17" eb="19">
      <t>スウヒョウ</t>
    </rPh>
    <rPh sb="20" eb="22">
      <t>ヒョウジ</t>
    </rPh>
    <rPh sb="31" eb="33">
      <t>スウジ</t>
    </rPh>
    <rPh sb="36" eb="38">
      <t>カクニン</t>
    </rPh>
    <rPh sb="41" eb="43">
      <t>バアイ</t>
    </rPh>
    <rPh sb="49" eb="51">
      <t>サンショウ</t>
    </rPh>
    <phoneticPr fontId="1"/>
  </si>
  <si>
    <t>「グラフシート」では、可視化されたExcelグラフが表示されています。できるだけシンプルに作成したいため、一切のVBAマクロを仕込んではいませんので、</t>
    <rPh sb="11" eb="14">
      <t>カシカ</t>
    </rPh>
    <rPh sb="26" eb="28">
      <t>ヒョウジ</t>
    </rPh>
    <rPh sb="45" eb="47">
      <t>サクセイ</t>
    </rPh>
    <rPh sb="53" eb="55">
      <t>イッサイ</t>
    </rPh>
    <rPh sb="63" eb="65">
      <t>シコ</t>
    </rPh>
    <phoneticPr fontId="1"/>
  </si>
  <si>
    <t>ご安心してご活用ください。そのため、単位表示など、見やすいグラフにするためには、ユーザの方に多少の作業が発生する場合があります。</t>
    <rPh sb="1" eb="3">
      <t>アンシン</t>
    </rPh>
    <rPh sb="6" eb="8">
      <t>カツヨウ</t>
    </rPh>
    <rPh sb="18" eb="20">
      <t>タンイ</t>
    </rPh>
    <rPh sb="20" eb="22">
      <t>ヒョウジ</t>
    </rPh>
    <rPh sb="25" eb="26">
      <t>ミ</t>
    </rPh>
    <rPh sb="44" eb="45">
      <t>カタ</t>
    </rPh>
    <rPh sb="46" eb="48">
      <t>タショウ</t>
    </rPh>
    <rPh sb="49" eb="51">
      <t>サギョウ</t>
    </rPh>
    <rPh sb="52" eb="54">
      <t>ハッセイ</t>
    </rPh>
    <rPh sb="56" eb="58">
      <t>バアイ</t>
    </rPh>
    <phoneticPr fontId="1"/>
  </si>
  <si>
    <t>・本テンプレートは、Microsoft Excel 2010 を使って作成しております。</t>
    <rPh sb="1" eb="2">
      <t>ホン</t>
    </rPh>
    <rPh sb="32" eb="33">
      <t>ツカ</t>
    </rPh>
    <rPh sb="35" eb="37">
      <t>サクセイ</t>
    </rPh>
    <phoneticPr fontId="1"/>
  </si>
  <si>
    <t>・問い合わせ先：</t>
    <rPh sb="1" eb="2">
      <t>ト</t>
    </rPh>
    <rPh sb="3" eb="4">
      <t>ア</t>
    </rPh>
    <rPh sb="6" eb="7">
      <t>サキ</t>
    </rPh>
    <phoneticPr fontId="1"/>
  </si>
  <si>
    <t>E-mail：</t>
    <phoneticPr fontId="1"/>
  </si>
  <si>
    <t>keieikanrikaikei@gmail.com</t>
    <phoneticPr fontId="1"/>
  </si>
  <si>
    <t>作成者ブログ：</t>
    <rPh sb="0" eb="3">
      <t>サクセイシャ</t>
    </rPh>
    <phoneticPr fontId="1"/>
  </si>
  <si>
    <t>経営コンサルタントによる経営戦略と経営管理に効く経営管理会計</t>
    <rPh sb="0" eb="2">
      <t>ケイエイ</t>
    </rPh>
    <rPh sb="12" eb="14">
      <t>ケイエイ</t>
    </rPh>
    <rPh sb="14" eb="16">
      <t>センリャク</t>
    </rPh>
    <rPh sb="17" eb="19">
      <t>ケイエイ</t>
    </rPh>
    <rPh sb="19" eb="21">
      <t>カンリ</t>
    </rPh>
    <rPh sb="22" eb="23">
      <t>キ</t>
    </rPh>
    <rPh sb="24" eb="26">
      <t>ケイエイ</t>
    </rPh>
    <rPh sb="26" eb="28">
      <t>カンリ</t>
    </rPh>
    <rPh sb="28" eb="30">
      <t>カイケイ</t>
    </rPh>
    <phoneticPr fontId="1"/>
  </si>
  <si>
    <t>（http://keieikanrikaikei.com/）</t>
    <phoneticPr fontId="1"/>
  </si>
  <si>
    <t>→ブログ内トップページ右にコンタクトフォームも準備されています。</t>
    <rPh sb="4" eb="5">
      <t>ナイ</t>
    </rPh>
    <rPh sb="11" eb="12">
      <t>ミギ</t>
    </rPh>
    <rPh sb="23" eb="25">
      <t>ジュンビ</t>
    </rPh>
    <phoneticPr fontId="1"/>
  </si>
  <si>
    <t>ROA
（純利益）</t>
    <rPh sb="5" eb="8">
      <t>ジュンリエキ</t>
    </rPh>
    <phoneticPr fontId="1"/>
  </si>
  <si>
    <t>５．このテンプレートの使い方</t>
    <rPh sb="11" eb="12">
      <t>ツカ</t>
    </rPh>
    <rPh sb="13" eb="14">
      <t>カタ</t>
    </rPh>
    <phoneticPr fontId="1"/>
  </si>
  <si>
    <t>４．財務指標の計算式で注意すべきところは</t>
    <rPh sb="2" eb="4">
      <t>ザイム</t>
    </rPh>
    <rPh sb="4" eb="6">
      <t>シヒョウ</t>
    </rPh>
    <rPh sb="7" eb="9">
      <t>ケイサン</t>
    </rPh>
    <rPh sb="9" eb="10">
      <t>シキ</t>
    </rPh>
    <rPh sb="11" eb="13">
      <t>チュウイ</t>
    </rPh>
    <phoneticPr fontId="1"/>
  </si>
  <si>
    <t>「財務比率」を計算する際に、貸借対照表（B/S）の数字を使う場面は多いものです。そこでは、通常、何の断りもない場合は、B/S数値については</t>
    <rPh sb="1" eb="3">
      <t>ザイム</t>
    </rPh>
    <rPh sb="3" eb="5">
      <t>ヒリツ</t>
    </rPh>
    <rPh sb="7" eb="9">
      <t>ケイサン</t>
    </rPh>
    <rPh sb="11" eb="12">
      <t>サイ</t>
    </rPh>
    <rPh sb="14" eb="19">
      <t>タイシャクタイショウヒョウ</t>
    </rPh>
    <rPh sb="25" eb="27">
      <t>スウジ</t>
    </rPh>
    <rPh sb="28" eb="29">
      <t>ツカ</t>
    </rPh>
    <rPh sb="30" eb="32">
      <t>バメン</t>
    </rPh>
    <rPh sb="33" eb="34">
      <t>オオ</t>
    </rPh>
    <rPh sb="45" eb="47">
      <t>ツウジョウ</t>
    </rPh>
    <rPh sb="48" eb="49">
      <t>ナニ</t>
    </rPh>
    <rPh sb="50" eb="51">
      <t>コトワ</t>
    </rPh>
    <rPh sb="55" eb="57">
      <t>バアイ</t>
    </rPh>
    <rPh sb="62" eb="64">
      <t>スウチ</t>
    </rPh>
    <phoneticPr fontId="1"/>
  </si>
  <si>
    <t>「平残（平均残高）」という補正値が使用されるのが普通です。例えば、総資産を用いて、ROAを計算したい場合、分母に持ってくる総資産の値を、</t>
    <rPh sb="1" eb="3">
      <t>ヘイザン</t>
    </rPh>
    <rPh sb="4" eb="6">
      <t>ヘイキン</t>
    </rPh>
    <rPh sb="6" eb="8">
      <t>ザンダカ</t>
    </rPh>
    <rPh sb="13" eb="16">
      <t>ホセイチ</t>
    </rPh>
    <rPh sb="17" eb="19">
      <t>シヨウ</t>
    </rPh>
    <rPh sb="24" eb="26">
      <t>フツウ</t>
    </rPh>
    <rPh sb="29" eb="30">
      <t>タト</t>
    </rPh>
    <rPh sb="33" eb="36">
      <t>ソウシサン</t>
    </rPh>
    <rPh sb="37" eb="38">
      <t>モチ</t>
    </rPh>
    <rPh sb="45" eb="47">
      <t>ケイサン</t>
    </rPh>
    <rPh sb="50" eb="52">
      <t>バアイ</t>
    </rPh>
    <rPh sb="53" eb="55">
      <t>ブンボ</t>
    </rPh>
    <rPh sb="56" eb="57">
      <t>モ</t>
    </rPh>
    <rPh sb="61" eb="64">
      <t>ソウシサン</t>
    </rPh>
    <rPh sb="65" eb="66">
      <t>アタイ</t>
    </rPh>
    <phoneticPr fontId="1"/>
  </si>
  <si>
    <t>・総資産　＝　（期首総資産残高　＋　期末総資産残高）　÷　２</t>
    <rPh sb="1" eb="4">
      <t>ソウシサン</t>
    </rPh>
    <rPh sb="8" eb="10">
      <t>キシュ</t>
    </rPh>
    <rPh sb="10" eb="13">
      <t>ソウシサン</t>
    </rPh>
    <rPh sb="13" eb="15">
      <t>ザンダカ</t>
    </rPh>
    <rPh sb="18" eb="20">
      <t>キマツ</t>
    </rPh>
    <rPh sb="20" eb="23">
      <t>ソウシサン</t>
    </rPh>
    <rPh sb="23" eb="25">
      <t>ザンダカ</t>
    </rPh>
    <phoneticPr fontId="1"/>
  </si>
  <si>
    <t>という計算式で、ROAを算出するに当たり、利益創出に使用した資産を正しくとらえようとする試みからこの領域での一般常識になっています。</t>
    <rPh sb="3" eb="5">
      <t>ケイサン</t>
    </rPh>
    <rPh sb="5" eb="6">
      <t>シキ</t>
    </rPh>
    <rPh sb="12" eb="14">
      <t>サンシュツ</t>
    </rPh>
    <rPh sb="17" eb="18">
      <t>ア</t>
    </rPh>
    <rPh sb="21" eb="23">
      <t>リエキ</t>
    </rPh>
    <rPh sb="23" eb="25">
      <t>ソウシュツ</t>
    </rPh>
    <rPh sb="26" eb="28">
      <t>シヨウ</t>
    </rPh>
    <rPh sb="30" eb="32">
      <t>シサン</t>
    </rPh>
    <rPh sb="33" eb="34">
      <t>タダ</t>
    </rPh>
    <rPh sb="44" eb="45">
      <t>ココロ</t>
    </rPh>
    <rPh sb="50" eb="52">
      <t>リョウイキ</t>
    </rPh>
    <rPh sb="54" eb="56">
      <t>イッパン</t>
    </rPh>
    <rPh sb="56" eb="58">
      <t>ジョウシキ</t>
    </rPh>
    <phoneticPr fontId="1"/>
  </si>
  <si>
    <t>ただし、ROEツリー（デュポンチャート、デュポンツリー）のように、上位の財務指標をブレークダウンして詳細分析していく際に、この「平残」方式は</t>
    <rPh sb="33" eb="35">
      <t>ジョウイ</t>
    </rPh>
    <rPh sb="36" eb="38">
      <t>ザイム</t>
    </rPh>
    <rPh sb="38" eb="40">
      <t>シヒョウ</t>
    </rPh>
    <rPh sb="50" eb="52">
      <t>ショウサイ</t>
    </rPh>
    <rPh sb="52" eb="54">
      <t>ブンセキ</t>
    </rPh>
    <rPh sb="58" eb="59">
      <t>サイ</t>
    </rPh>
    <rPh sb="64" eb="66">
      <t>ヘイザン</t>
    </rPh>
    <rPh sb="67" eb="69">
      <t>ホウシキ</t>
    </rPh>
    <phoneticPr fontId="1"/>
  </si>
  <si>
    <t>財務指標間の相関関係を見るのに、大いに邪魔をしてくれています。</t>
    <rPh sb="0" eb="2">
      <t>ザイム</t>
    </rPh>
    <rPh sb="2" eb="4">
      <t>シヒョウ</t>
    </rPh>
    <rPh sb="4" eb="5">
      <t>カン</t>
    </rPh>
    <rPh sb="6" eb="8">
      <t>ソウカン</t>
    </rPh>
    <rPh sb="8" eb="10">
      <t>カンケイ</t>
    </rPh>
    <rPh sb="11" eb="12">
      <t>ミ</t>
    </rPh>
    <rPh sb="16" eb="17">
      <t>オオ</t>
    </rPh>
    <rPh sb="19" eb="21">
      <t>ジャマ</t>
    </rPh>
    <phoneticPr fontId="1"/>
  </si>
  <si>
    <t>そして、分母のB/S値ばかりに、本質的な使用資本（資産）量を求めようとするなら、分子の利益等のP/L値も、複利計算で求める必要があります。</t>
    <rPh sb="4" eb="6">
      <t>ブンボ</t>
    </rPh>
    <rPh sb="10" eb="11">
      <t>アタイ</t>
    </rPh>
    <rPh sb="16" eb="19">
      <t>ホンシツテキ</t>
    </rPh>
    <rPh sb="20" eb="22">
      <t>シヨウ</t>
    </rPh>
    <rPh sb="22" eb="24">
      <t>シホン</t>
    </rPh>
    <rPh sb="25" eb="27">
      <t>シサン</t>
    </rPh>
    <rPh sb="28" eb="29">
      <t>リョウ</t>
    </rPh>
    <rPh sb="30" eb="31">
      <t>モト</t>
    </rPh>
    <rPh sb="40" eb="42">
      <t>ブンシ</t>
    </rPh>
    <rPh sb="43" eb="46">
      <t>リエキナド</t>
    </rPh>
    <rPh sb="50" eb="51">
      <t>アタイ</t>
    </rPh>
    <rPh sb="53" eb="55">
      <t>フクリ</t>
    </rPh>
    <rPh sb="55" eb="57">
      <t>ケイサン</t>
    </rPh>
    <rPh sb="58" eb="59">
      <t>モト</t>
    </rPh>
    <rPh sb="61" eb="63">
      <t>ヒツヨウ</t>
    </rPh>
    <phoneticPr fontId="1"/>
  </si>
  <si>
    <t>そうしないと、分子分母がきちんと対応しなくなるので。ここまで来ると、コーポレートファイナンス理論の力を借りる必要が出てきます。</t>
    <rPh sb="7" eb="9">
      <t>ブンシ</t>
    </rPh>
    <rPh sb="9" eb="11">
      <t>ブンボ</t>
    </rPh>
    <rPh sb="16" eb="18">
      <t>タイオウ</t>
    </rPh>
    <rPh sb="30" eb="31">
      <t>ク</t>
    </rPh>
    <rPh sb="46" eb="48">
      <t>リロン</t>
    </rPh>
    <rPh sb="49" eb="50">
      <t>チカラ</t>
    </rPh>
    <rPh sb="51" eb="52">
      <t>カ</t>
    </rPh>
    <rPh sb="54" eb="56">
      <t>ヒツヨウ</t>
    </rPh>
    <rPh sb="57" eb="58">
      <t>デ</t>
    </rPh>
    <phoneticPr fontId="1"/>
  </si>
  <si>
    <t>の期首期末値を使ったもので、これでもかなり年間の使用資本（資産）量により本質的に近くなる値かも、というのをイメージ図でお伝えします。</t>
    <rPh sb="1" eb="3">
      <t>キシュ</t>
    </rPh>
    <rPh sb="3" eb="5">
      <t>キマツ</t>
    </rPh>
    <rPh sb="5" eb="6">
      <t>チ</t>
    </rPh>
    <rPh sb="7" eb="8">
      <t>ツカ</t>
    </rPh>
    <rPh sb="21" eb="23">
      <t>ネンカン</t>
    </rPh>
    <rPh sb="24" eb="26">
      <t>シヨウ</t>
    </rPh>
    <rPh sb="26" eb="28">
      <t>シホン</t>
    </rPh>
    <rPh sb="29" eb="31">
      <t>シサン</t>
    </rPh>
    <rPh sb="32" eb="33">
      <t>リョウ</t>
    </rPh>
    <rPh sb="36" eb="39">
      <t>ホンシツテキ</t>
    </rPh>
    <rPh sb="40" eb="41">
      <t>チカ</t>
    </rPh>
    <rPh sb="44" eb="45">
      <t>アタイ</t>
    </rPh>
    <rPh sb="57" eb="58">
      <t>ズ</t>
    </rPh>
    <rPh sb="60" eb="61">
      <t>ツタ</t>
    </rPh>
    <phoneticPr fontId="1"/>
  </si>
  <si>
    <t>それゆえ、スパッと割り切って、経営実態を把握するのに、期末値を採用することに何のためらいもないのが自分流なのです。</t>
    <rPh sb="9" eb="10">
      <t>ワ</t>
    </rPh>
    <rPh sb="11" eb="12">
      <t>キ</t>
    </rPh>
    <rPh sb="15" eb="17">
      <t>ケイエイ</t>
    </rPh>
    <rPh sb="17" eb="19">
      <t>ジッタイ</t>
    </rPh>
    <rPh sb="20" eb="22">
      <t>ハアク</t>
    </rPh>
    <rPh sb="27" eb="29">
      <t>キマツ</t>
    </rPh>
    <rPh sb="29" eb="30">
      <t>チ</t>
    </rPh>
    <rPh sb="31" eb="33">
      <t>サイヨウ</t>
    </rPh>
    <rPh sb="38" eb="39">
      <t>ナン</t>
    </rPh>
    <rPh sb="49" eb="52">
      <t>ジブンリュウ</t>
    </rPh>
    <phoneticPr fontId="1"/>
  </si>
  <si>
    <t>基準年度</t>
    <rPh sb="0" eb="2">
      <t>キジュン</t>
    </rPh>
    <rPh sb="2" eb="4">
      <t>ネンド</t>
    </rPh>
    <phoneticPr fontId="1"/>
  </si>
  <si>
    <t>年</t>
    <rPh sb="0" eb="1">
      <t>ネン</t>
    </rPh>
    <phoneticPr fontId="1"/>
  </si>
  <si>
    <t>売上高</t>
    <rPh sb="0" eb="2">
      <t>ウリアゲ</t>
    </rPh>
    <rPh sb="2" eb="3">
      <t>ダカ</t>
    </rPh>
    <phoneticPr fontId="1"/>
  </si>
  <si>
    <t>売上総利益（粗利）</t>
    <rPh sb="0" eb="2">
      <t>ウリアゲ</t>
    </rPh>
    <rPh sb="2" eb="5">
      <t>ソウリエキ</t>
    </rPh>
    <rPh sb="6" eb="8">
      <t>アラリ</t>
    </rPh>
    <phoneticPr fontId="1"/>
  </si>
  <si>
    <t>棚卸資産</t>
    <rPh sb="0" eb="2">
      <t>タナオロシ</t>
    </rPh>
    <rPh sb="2" eb="4">
      <t>シサン</t>
    </rPh>
    <phoneticPr fontId="1"/>
  </si>
  <si>
    <t>売上原価</t>
    <rPh sb="0" eb="2">
      <t>ウリアゲ</t>
    </rPh>
    <rPh sb="2" eb="4">
      <t>ゲンカ</t>
    </rPh>
    <phoneticPr fontId="1"/>
  </si>
  <si>
    <t>現預金</t>
    <rPh sb="0" eb="3">
      <t>ゲンヨキン</t>
    </rPh>
    <phoneticPr fontId="1"/>
  </si>
  <si>
    <t>P/L</t>
    <phoneticPr fontId="1"/>
  </si>
  <si>
    <t>B/S</t>
    <phoneticPr fontId="1"/>
  </si>
  <si>
    <t>C/S</t>
    <phoneticPr fontId="1"/>
  </si>
  <si>
    <t>営業活動によるキャッシュフロー</t>
    <rPh sb="0" eb="2">
      <t>エイギョウ</t>
    </rPh>
    <rPh sb="2" eb="4">
      <t>カツドウ</t>
    </rPh>
    <phoneticPr fontId="1"/>
  </si>
  <si>
    <t>投資活動によるキャッシュフロー</t>
    <rPh sb="0" eb="2">
      <t>トウシ</t>
    </rPh>
    <rPh sb="2" eb="4">
      <t>カツドウ</t>
    </rPh>
    <phoneticPr fontId="1"/>
  </si>
  <si>
    <t>←（売上高　－　売上原価）以外で算出される場合は、手入力で上書きしてください</t>
    <rPh sb="2" eb="4">
      <t>ウリアゲ</t>
    </rPh>
    <rPh sb="4" eb="5">
      <t>ダカ</t>
    </rPh>
    <rPh sb="8" eb="10">
      <t>ウリアゲ</t>
    </rPh>
    <rPh sb="10" eb="12">
      <t>ゲンカ</t>
    </rPh>
    <rPh sb="13" eb="15">
      <t>イガイ</t>
    </rPh>
    <rPh sb="16" eb="18">
      <t>サンシュツ</t>
    </rPh>
    <rPh sb="21" eb="23">
      <t>バアイ</t>
    </rPh>
    <rPh sb="25" eb="26">
      <t>テ</t>
    </rPh>
    <rPh sb="26" eb="28">
      <t>ニュウリョク</t>
    </rPh>
    <rPh sb="29" eb="31">
      <t>ウワガ</t>
    </rPh>
    <phoneticPr fontId="1"/>
  </si>
  <si>
    <t>※粗利（あらり）＝売上総利益</t>
    <rPh sb="1" eb="3">
      <t>アラリ</t>
    </rPh>
    <rPh sb="9" eb="11">
      <t>ウリアゲ</t>
    </rPh>
    <rPh sb="11" eb="14">
      <t>ソウリエキ</t>
    </rPh>
    <phoneticPr fontId="1"/>
  </si>
  <si>
    <t>売上債権</t>
    <rPh sb="0" eb="2">
      <t>ウリアゲ</t>
    </rPh>
    <rPh sb="2" eb="4">
      <t>サイケン</t>
    </rPh>
    <phoneticPr fontId="1"/>
  </si>
  <si>
    <t>仕入債務</t>
    <rPh sb="0" eb="2">
      <t>シイレ</t>
    </rPh>
    <rPh sb="2" eb="4">
      <t>サイム</t>
    </rPh>
    <phoneticPr fontId="1"/>
  </si>
  <si>
    <t>←買掛金、支払手形など、サプライヤーファイナンスに相当する金額</t>
    <rPh sb="1" eb="4">
      <t>カイカケキン</t>
    </rPh>
    <rPh sb="5" eb="7">
      <t>シハライ</t>
    </rPh>
    <rPh sb="7" eb="9">
      <t>テガタ</t>
    </rPh>
    <rPh sb="25" eb="27">
      <t>ソウトウ</t>
    </rPh>
    <rPh sb="29" eb="31">
      <t>キンガク</t>
    </rPh>
    <phoneticPr fontId="1"/>
  </si>
  <si>
    <t>→DIOとDPOの分母も全て「売上高」で統一する方式もあります。売上高の何日分という視点では分かりやすいのですが、</t>
    <rPh sb="9" eb="11">
      <t>ブンボ</t>
    </rPh>
    <rPh sb="12" eb="13">
      <t>スベ</t>
    </rPh>
    <rPh sb="15" eb="17">
      <t>ウリアゲ</t>
    </rPh>
    <rPh sb="17" eb="18">
      <t>ダカ</t>
    </rPh>
    <rPh sb="20" eb="22">
      <t>トウイツ</t>
    </rPh>
    <rPh sb="24" eb="26">
      <t>ホウシキ</t>
    </rPh>
    <rPh sb="32" eb="34">
      <t>ウリアゲ</t>
    </rPh>
    <rPh sb="34" eb="35">
      <t>ダカ</t>
    </rPh>
    <rPh sb="36" eb="39">
      <t>ナンニチブン</t>
    </rPh>
    <rPh sb="42" eb="44">
      <t>シテン</t>
    </rPh>
    <rPh sb="46" eb="47">
      <t>ワ</t>
    </rPh>
    <phoneticPr fontId="1"/>
  </si>
  <si>
    <t xml:space="preserve">   それでは粗利分だけ計算結果が影響されてしまいます。</t>
    <rPh sb="7" eb="9">
      <t>アラリ</t>
    </rPh>
    <rPh sb="9" eb="10">
      <t>ブン</t>
    </rPh>
    <rPh sb="12" eb="14">
      <t>ケイサン</t>
    </rPh>
    <rPh sb="14" eb="16">
      <t>ケッカ</t>
    </rPh>
    <rPh sb="17" eb="19">
      <t>エイキョウ</t>
    </rPh>
    <phoneticPr fontId="1"/>
  </si>
  <si>
    <t>当期純利益</t>
    <rPh sb="0" eb="2">
      <t>トウキ</t>
    </rPh>
    <rPh sb="2" eb="5">
      <t>ジュンリエキ</t>
    </rPh>
    <phoneticPr fontId="1"/>
  </si>
  <si>
    <t>←ROS、ROA、ROEの比率算出に使用するだけなので、日本基準ならそのまま、IFRSなら非支配持分帰属利益も含めてください</t>
    <rPh sb="13" eb="15">
      <t>ヒリツ</t>
    </rPh>
    <rPh sb="15" eb="17">
      <t>サンシュツ</t>
    </rPh>
    <rPh sb="18" eb="20">
      <t>シヨウ</t>
    </rPh>
    <rPh sb="28" eb="30">
      <t>ニホン</t>
    </rPh>
    <rPh sb="30" eb="32">
      <t>キジュン</t>
    </rPh>
    <rPh sb="45" eb="46">
      <t>ヒ</t>
    </rPh>
    <rPh sb="46" eb="48">
      <t>シハイ</t>
    </rPh>
    <rPh sb="48" eb="49">
      <t>モ</t>
    </rPh>
    <rPh sb="49" eb="50">
      <t>ブン</t>
    </rPh>
    <rPh sb="50" eb="52">
      <t>キゾク</t>
    </rPh>
    <rPh sb="52" eb="54">
      <t>リエキ</t>
    </rPh>
    <rPh sb="55" eb="56">
      <t>フク</t>
    </rPh>
    <phoneticPr fontId="1"/>
  </si>
  <si>
    <t>総資産</t>
    <rPh sb="0" eb="3">
      <t>ソウシサン</t>
    </rPh>
    <phoneticPr fontId="1"/>
  </si>
  <si>
    <t>←貸借対照表（B/S）の総額</t>
    <rPh sb="1" eb="6">
      <t>タイシャクタイショウヒョウ</t>
    </rPh>
    <rPh sb="12" eb="14">
      <t>ソウガク</t>
    </rPh>
    <phoneticPr fontId="1"/>
  </si>
  <si>
    <t>　このテンプレートでは上記簡便法を採用しています。</t>
    <rPh sb="11" eb="13">
      <t>ジョウキ</t>
    </rPh>
    <rPh sb="13" eb="15">
      <t>カンベン</t>
    </rPh>
    <rPh sb="15" eb="16">
      <t>ホウ</t>
    </rPh>
    <rPh sb="17" eb="19">
      <t>サイヨウ</t>
    </rPh>
    <phoneticPr fontId="1"/>
  </si>
  <si>
    <t>有利子負債</t>
    <rPh sb="0" eb="1">
      <t>ユウ</t>
    </rPh>
    <rPh sb="1" eb="3">
      <t>リシ</t>
    </rPh>
    <rPh sb="3" eb="5">
      <t>フサイ</t>
    </rPh>
    <phoneticPr fontId="1"/>
  </si>
  <si>
    <t>←通常は借入金、社債、リース債務。いわゆるハイブリッド債については、管理・分析目的に照らして、全額あるいは一部計上、または未計上かは自己判断で</t>
    <rPh sb="1" eb="3">
      <t>ツウジョウ</t>
    </rPh>
    <rPh sb="4" eb="6">
      <t>カリイレ</t>
    </rPh>
    <rPh sb="6" eb="7">
      <t>キン</t>
    </rPh>
    <rPh sb="8" eb="10">
      <t>シャサイ</t>
    </rPh>
    <rPh sb="14" eb="16">
      <t>サイム</t>
    </rPh>
    <rPh sb="27" eb="28">
      <t>サイ</t>
    </rPh>
    <rPh sb="34" eb="36">
      <t>カンリ</t>
    </rPh>
    <rPh sb="37" eb="39">
      <t>ブンセキ</t>
    </rPh>
    <rPh sb="39" eb="41">
      <t>モクテキ</t>
    </rPh>
    <rPh sb="42" eb="43">
      <t>テ</t>
    </rPh>
    <rPh sb="47" eb="49">
      <t>ゼンガク</t>
    </rPh>
    <rPh sb="53" eb="55">
      <t>イチブ</t>
    </rPh>
    <rPh sb="55" eb="57">
      <t>ケイジョウ</t>
    </rPh>
    <rPh sb="61" eb="64">
      <t>ミケイジョウ</t>
    </rPh>
    <rPh sb="66" eb="68">
      <t>ジコ</t>
    </rPh>
    <rPh sb="68" eb="70">
      <t>ハンダン</t>
    </rPh>
    <phoneticPr fontId="1"/>
  </si>
  <si>
    <t>純資産</t>
    <rPh sb="0" eb="3">
      <t>ジュンシサン</t>
    </rPh>
    <phoneticPr fontId="1"/>
  </si>
  <si>
    <t>←いわゆる「資産ー負債」の全額</t>
    <rPh sb="6" eb="8">
      <t>シサン</t>
    </rPh>
    <rPh sb="9" eb="11">
      <t>フサイ</t>
    </rPh>
    <rPh sb="13" eb="15">
      <t>ゼンガク</t>
    </rPh>
    <phoneticPr fontId="1"/>
  </si>
  <si>
    <t>←交叉比率の場合は、回転率と粗利率を見たい範囲で。通常は、最終製品や商品限定のケースが多い。一方でCCCの場合は、原材料や仕掛品を含めて、営業循環にある商材すべての数値を見ることに意義があります</t>
    <rPh sb="1" eb="3">
      <t>コウサ</t>
    </rPh>
    <rPh sb="3" eb="5">
      <t>ヒリツ</t>
    </rPh>
    <rPh sb="6" eb="8">
      <t>バアイ</t>
    </rPh>
    <rPh sb="10" eb="12">
      <t>カイテン</t>
    </rPh>
    <rPh sb="12" eb="13">
      <t>リツ</t>
    </rPh>
    <rPh sb="14" eb="16">
      <t>アラリ</t>
    </rPh>
    <rPh sb="16" eb="17">
      <t>リツ</t>
    </rPh>
    <rPh sb="18" eb="19">
      <t>ミ</t>
    </rPh>
    <rPh sb="21" eb="23">
      <t>ハンイ</t>
    </rPh>
    <rPh sb="25" eb="27">
      <t>ツウジョウ</t>
    </rPh>
    <rPh sb="29" eb="31">
      <t>サイシュウ</t>
    </rPh>
    <rPh sb="31" eb="33">
      <t>セイヒン</t>
    </rPh>
    <rPh sb="34" eb="36">
      <t>ショウヒン</t>
    </rPh>
    <rPh sb="36" eb="38">
      <t>ゲンテイ</t>
    </rPh>
    <rPh sb="43" eb="44">
      <t>オオ</t>
    </rPh>
    <rPh sb="46" eb="48">
      <t>イッポウ</t>
    </rPh>
    <rPh sb="53" eb="55">
      <t>バアイ</t>
    </rPh>
    <rPh sb="57" eb="60">
      <t>ゲンザイリョウ</t>
    </rPh>
    <rPh sb="61" eb="63">
      <t>シカカリ</t>
    </rPh>
    <rPh sb="63" eb="64">
      <t>ヒン</t>
    </rPh>
    <rPh sb="65" eb="66">
      <t>フク</t>
    </rPh>
    <rPh sb="69" eb="71">
      <t>エイギョウ</t>
    </rPh>
    <rPh sb="71" eb="73">
      <t>ジュンカン</t>
    </rPh>
    <rPh sb="76" eb="78">
      <t>ショウザイ</t>
    </rPh>
    <rPh sb="82" eb="84">
      <t>スウチ</t>
    </rPh>
    <rPh sb="85" eb="86">
      <t>ミ</t>
    </rPh>
    <rPh sb="90" eb="92">
      <t>イギ</t>
    </rPh>
    <phoneticPr fontId="1"/>
  </si>
  <si>
    <t>←売掛金、受取手形、完成工事未収入金など。割引手形や裏書手形は記帳方法にもよりますが、ここでは含めないように</t>
    <rPh sb="1" eb="3">
      <t>ウリカケ</t>
    </rPh>
    <rPh sb="3" eb="4">
      <t>キン</t>
    </rPh>
    <rPh sb="5" eb="7">
      <t>ウケトリ</t>
    </rPh>
    <rPh sb="7" eb="9">
      <t>テガタ</t>
    </rPh>
    <rPh sb="10" eb="12">
      <t>カンセイ</t>
    </rPh>
    <rPh sb="12" eb="14">
      <t>コウジ</t>
    </rPh>
    <rPh sb="14" eb="16">
      <t>ミシュウ</t>
    </rPh>
    <rPh sb="16" eb="18">
      <t>ニュウキン</t>
    </rPh>
    <rPh sb="21" eb="23">
      <t>ワリビキ</t>
    </rPh>
    <rPh sb="23" eb="25">
      <t>テガタ</t>
    </rPh>
    <rPh sb="26" eb="28">
      <t>ウラガキ</t>
    </rPh>
    <rPh sb="28" eb="30">
      <t>テガタ</t>
    </rPh>
    <rPh sb="31" eb="33">
      <t>キチョウ</t>
    </rPh>
    <rPh sb="33" eb="35">
      <t>ホウホウ</t>
    </rPh>
    <rPh sb="47" eb="48">
      <t>フク</t>
    </rPh>
    <phoneticPr fontId="1"/>
  </si>
  <si>
    <t>←現金、預金、郵便為替、小切手。CD、CP、公社債投信等を含めるかは、管理・分析目的に照らして自己判断</t>
    <rPh sb="1" eb="3">
      <t>ゲンキン</t>
    </rPh>
    <rPh sb="4" eb="6">
      <t>ヨキン</t>
    </rPh>
    <rPh sb="7" eb="9">
      <t>ユウビン</t>
    </rPh>
    <rPh sb="9" eb="11">
      <t>カワセ</t>
    </rPh>
    <rPh sb="12" eb="15">
      <t>コギッテ</t>
    </rPh>
    <rPh sb="22" eb="25">
      <t>コウシャサイ</t>
    </rPh>
    <rPh sb="25" eb="27">
      <t>トウシン</t>
    </rPh>
    <rPh sb="27" eb="28">
      <t>ナド</t>
    </rPh>
    <rPh sb="29" eb="30">
      <t>フク</t>
    </rPh>
    <rPh sb="35" eb="37">
      <t>カンリ</t>
    </rPh>
    <rPh sb="38" eb="40">
      <t>ブンセキ</t>
    </rPh>
    <rPh sb="40" eb="42">
      <t>モクテキ</t>
    </rPh>
    <rPh sb="43" eb="44">
      <t>テ</t>
    </rPh>
    <rPh sb="47" eb="49">
      <t>ジコ</t>
    </rPh>
    <rPh sb="49" eb="51">
      <t>ハンダン</t>
    </rPh>
    <phoneticPr fontId="1"/>
  </si>
  <si>
    <t>←製品売上、商品売上、営業収益</t>
    <rPh sb="1" eb="3">
      <t>セイヒン</t>
    </rPh>
    <rPh sb="3" eb="5">
      <t>ウリアゲ</t>
    </rPh>
    <rPh sb="6" eb="8">
      <t>ショウヒン</t>
    </rPh>
    <rPh sb="8" eb="10">
      <t>ウリアゲ</t>
    </rPh>
    <rPh sb="11" eb="13">
      <t>エイギョウ</t>
    </rPh>
    <rPh sb="13" eb="15">
      <t>シュウエキ</t>
    </rPh>
    <phoneticPr fontId="1"/>
  </si>
  <si>
    <t>←（FY2016の場合は「2016」「16」、2017年3月度決算の場合は「2017」等、並べてみたい年限を決めて入力してください）</t>
    <rPh sb="9" eb="11">
      <t>バアイ</t>
    </rPh>
    <rPh sb="27" eb="28">
      <t>ネン</t>
    </rPh>
    <rPh sb="29" eb="30">
      <t>ガツ</t>
    </rPh>
    <rPh sb="30" eb="31">
      <t>ド</t>
    </rPh>
    <rPh sb="31" eb="33">
      <t>ケッサン</t>
    </rPh>
    <rPh sb="34" eb="36">
      <t>バアイ</t>
    </rPh>
    <rPh sb="43" eb="44">
      <t>ナド</t>
    </rPh>
    <rPh sb="45" eb="46">
      <t>ナラ</t>
    </rPh>
    <rPh sb="51" eb="53">
      <t>ネンゲン</t>
    </rPh>
    <rPh sb="54" eb="55">
      <t>キ</t>
    </rPh>
    <rPh sb="57" eb="59">
      <t>ニュウリョク</t>
    </rPh>
    <phoneticPr fontId="1"/>
  </si>
  <si>
    <t>年平均成長率</t>
    <rPh sb="0" eb="3">
      <t>ネンヘイキン</t>
    </rPh>
    <rPh sb="3" eb="6">
      <t>セイチョウリツ</t>
    </rPh>
    <phoneticPr fontId="1"/>
  </si>
  <si>
    <t>CAGR売上高</t>
    <rPh sb="4" eb="6">
      <t>ウリアゲ</t>
    </rPh>
    <rPh sb="6" eb="7">
      <t>ダカ</t>
    </rPh>
    <phoneticPr fontId="1"/>
  </si>
  <si>
    <t>実績売上高</t>
    <rPh sb="0" eb="2">
      <t>ジッセキ</t>
    </rPh>
    <rPh sb="2" eb="4">
      <t>ウリアゲ</t>
    </rPh>
    <rPh sb="4" eb="5">
      <t>ダカ</t>
    </rPh>
    <phoneticPr fontId="1"/>
  </si>
  <si>
    <t>・対前年成長率　＝　（当期売上高　－　前期売上高）÷　前期売上高　×　100</t>
    <rPh sb="1" eb="2">
      <t>タイ</t>
    </rPh>
    <rPh sb="2" eb="4">
      <t>ゼンネン</t>
    </rPh>
    <rPh sb="4" eb="7">
      <t>セイチョウリツ</t>
    </rPh>
    <rPh sb="11" eb="13">
      <t>トウキ</t>
    </rPh>
    <rPh sb="13" eb="15">
      <t>ウリアゲ</t>
    </rPh>
    <rPh sb="15" eb="16">
      <t>ダカ</t>
    </rPh>
    <rPh sb="19" eb="21">
      <t>ゼンキ</t>
    </rPh>
    <rPh sb="21" eb="23">
      <t>ウリアゲ</t>
    </rPh>
    <rPh sb="23" eb="24">
      <t>ダカ</t>
    </rPh>
    <rPh sb="27" eb="29">
      <t>ゼンキ</t>
    </rPh>
    <rPh sb="29" eb="31">
      <t>ウリアゲ</t>
    </rPh>
    <rPh sb="31" eb="32">
      <t>ダカ</t>
    </rPh>
    <phoneticPr fontId="1"/>
  </si>
  <si>
    <t>売上高粗利率</t>
    <rPh sb="0" eb="2">
      <t>ウリアゲ</t>
    </rPh>
    <rPh sb="2" eb="3">
      <t>ダカ</t>
    </rPh>
    <rPh sb="3" eb="5">
      <t>アラリ</t>
    </rPh>
    <rPh sb="5" eb="6">
      <t>リツ</t>
    </rPh>
    <phoneticPr fontId="1"/>
  </si>
  <si>
    <t>交叉比率</t>
    <rPh sb="0" eb="2">
      <t>コウサ</t>
    </rPh>
    <rPh sb="2" eb="4">
      <t>ヒリツ</t>
    </rPh>
    <phoneticPr fontId="1"/>
  </si>
  <si>
    <t>商品回転率</t>
    <rPh sb="0" eb="2">
      <t>ショウヒン</t>
    </rPh>
    <rPh sb="2" eb="4">
      <t>カイテン</t>
    </rPh>
    <rPh sb="4" eb="5">
      <t>リツ</t>
    </rPh>
    <phoneticPr fontId="1"/>
  </si>
  <si>
    <t>CCC</t>
  </si>
  <si>
    <t>CCC</t>
    <phoneticPr fontId="1"/>
  </si>
  <si>
    <t>DIO（在庫）</t>
    <rPh sb="4" eb="6">
      <t>ザイコ</t>
    </rPh>
    <phoneticPr fontId="1"/>
  </si>
  <si>
    <t>DSO（債権）</t>
    <rPh sb="4" eb="6">
      <t>サイケン</t>
    </rPh>
    <phoneticPr fontId="1"/>
  </si>
  <si>
    <t>DPO（債務）</t>
    <rPh sb="4" eb="6">
      <t>サイム</t>
    </rPh>
    <phoneticPr fontId="1"/>
  </si>
  <si>
    <t>（%）</t>
    <phoneticPr fontId="1"/>
  </si>
  <si>
    <t>（百万円）</t>
    <rPh sb="1" eb="4">
      <t>ヒャクマンエン</t>
    </rPh>
    <phoneticPr fontId="1"/>
  </si>
  <si>
    <t>（回）</t>
    <rPh sb="1" eb="2">
      <t>カイ</t>
    </rPh>
    <phoneticPr fontId="1"/>
  </si>
  <si>
    <t>（日）</t>
    <rPh sb="1" eb="2">
      <t>ニチ</t>
    </rPh>
    <phoneticPr fontId="1"/>
  </si>
  <si>
    <t>ROS</t>
  </si>
  <si>
    <t>ROS</t>
    <phoneticPr fontId="1"/>
  </si>
  <si>
    <t>ROA</t>
  </si>
  <si>
    <t>ROA</t>
    <phoneticPr fontId="1"/>
  </si>
  <si>
    <t>営業CF</t>
    <rPh sb="0" eb="2">
      <t>エイギョウ</t>
    </rPh>
    <phoneticPr fontId="1"/>
  </si>
  <si>
    <t>投資CF</t>
    <rPh sb="0" eb="2">
      <t>トウシ</t>
    </rPh>
    <phoneticPr fontId="1"/>
  </si>
  <si>
    <t>FCF（累積）</t>
    <rPh sb="4" eb="6">
      <t>ルイセキ</t>
    </rPh>
    <phoneticPr fontId="1"/>
  </si>
  <si>
    <t>FCF（単年）</t>
    <rPh sb="4" eb="6">
      <t>タンネン</t>
    </rPh>
    <phoneticPr fontId="1"/>
  </si>
  <si>
    <t>⑦　CFマージン　（キャッシュフローマージン）</t>
    <phoneticPr fontId="1"/>
  </si>
  <si>
    <t>CFマージン</t>
  </si>
  <si>
    <t>CFマージン</t>
    <phoneticPr fontId="1"/>
  </si>
  <si>
    <t>ROS</t>
    <phoneticPr fontId="1"/>
  </si>
  <si>
    <t>当期純利益</t>
    <rPh sb="0" eb="5">
      <t>トウキジュンリエキ</t>
    </rPh>
    <phoneticPr fontId="1"/>
  </si>
  <si>
    <t>売上高</t>
    <rPh sb="0" eb="3">
      <t>ウリアゲダカ</t>
    </rPh>
    <phoneticPr fontId="1"/>
  </si>
  <si>
    <t>CF-利益GAP</t>
    <rPh sb="3" eb="5">
      <t>リエキ</t>
    </rPh>
    <phoneticPr fontId="1"/>
  </si>
  <si>
    <t>（point）</t>
    <phoneticPr fontId="1"/>
  </si>
  <si>
    <t>Net D/E Ratio</t>
    <phoneticPr fontId="1"/>
  </si>
  <si>
    <t>D/E Ratio</t>
  </si>
  <si>
    <t>D/E Ratio</t>
    <phoneticPr fontId="1"/>
  </si>
  <si>
    <t>（倍）</t>
    <rPh sb="1" eb="2">
      <t>バイ</t>
    </rPh>
    <phoneticPr fontId="1"/>
  </si>
  <si>
    <t>１．9 Matrix Financial Analytics とは</t>
    <phoneticPr fontId="1"/>
  </si>
  <si>
    <t>また、ここまでITが発達した時代で、ざっくり期首期末の単純平均で、評価期間の総使用資本量を推し量るというのは乱暴に過ぎます。</t>
    <rPh sb="10" eb="12">
      <t>ハッタツ</t>
    </rPh>
    <rPh sb="14" eb="16">
      <t>ジダイ</t>
    </rPh>
    <rPh sb="22" eb="24">
      <t>キシュ</t>
    </rPh>
    <rPh sb="24" eb="26">
      <t>キマツ</t>
    </rPh>
    <rPh sb="27" eb="29">
      <t>タンジュン</t>
    </rPh>
    <rPh sb="29" eb="31">
      <t>ヘイキン</t>
    </rPh>
    <rPh sb="33" eb="35">
      <t>ヒョウカ</t>
    </rPh>
    <rPh sb="35" eb="37">
      <t>キカン</t>
    </rPh>
    <rPh sb="38" eb="39">
      <t>ソウ</t>
    </rPh>
    <rPh sb="39" eb="41">
      <t>シヨウ</t>
    </rPh>
    <rPh sb="41" eb="43">
      <t>シホン</t>
    </rPh>
    <rPh sb="43" eb="44">
      <t>リョウ</t>
    </rPh>
    <rPh sb="45" eb="46">
      <t>オ</t>
    </rPh>
    <rPh sb="47" eb="48">
      <t>ハカ</t>
    </rPh>
    <rPh sb="54" eb="56">
      <t>ランボウ</t>
    </rPh>
    <rPh sb="57" eb="58">
      <t>ス</t>
    </rPh>
    <phoneticPr fontId="1"/>
  </si>
  <si>
    <t>そこで、本テンプレートでは、中途半端な精緻化はやめて、B/S値を使用する際には、期末値を思い切って用いることにします。</t>
    <rPh sb="4" eb="5">
      <t>ホン</t>
    </rPh>
    <rPh sb="14" eb="16">
      <t>チュウト</t>
    </rPh>
    <rPh sb="16" eb="18">
      <t>ハンパ</t>
    </rPh>
    <rPh sb="19" eb="22">
      <t>セイチカ</t>
    </rPh>
    <rPh sb="30" eb="31">
      <t>アタイ</t>
    </rPh>
    <rPh sb="32" eb="34">
      <t>シヨウ</t>
    </rPh>
    <rPh sb="36" eb="37">
      <t>サイ</t>
    </rPh>
    <rPh sb="40" eb="42">
      <t>キマツ</t>
    </rPh>
    <rPh sb="42" eb="43">
      <t>チ</t>
    </rPh>
    <rPh sb="44" eb="45">
      <t>オモ</t>
    </rPh>
    <rPh sb="46" eb="47">
      <t>キ</t>
    </rPh>
    <rPh sb="49" eb="50">
      <t>モチ</t>
    </rPh>
    <phoneticPr fontId="1"/>
  </si>
  <si>
    <t>したがって、巷の経営分析データや貴社内の管理資料と若干分析結果に違いが生じる可能性があります。その際は、本テンプレートの計算式を</t>
    <rPh sb="6" eb="7">
      <t>チマタ</t>
    </rPh>
    <rPh sb="8" eb="10">
      <t>ケイエイ</t>
    </rPh>
    <rPh sb="10" eb="12">
      <t>ブンセキ</t>
    </rPh>
    <rPh sb="16" eb="18">
      <t>キシャ</t>
    </rPh>
    <rPh sb="18" eb="19">
      <t>ナイ</t>
    </rPh>
    <rPh sb="20" eb="22">
      <t>カンリ</t>
    </rPh>
    <rPh sb="22" eb="24">
      <t>シリョウ</t>
    </rPh>
    <rPh sb="25" eb="27">
      <t>ジャッカン</t>
    </rPh>
    <rPh sb="27" eb="29">
      <t>ブンセキ</t>
    </rPh>
    <rPh sb="29" eb="31">
      <t>ケッカ</t>
    </rPh>
    <rPh sb="32" eb="33">
      <t>チガ</t>
    </rPh>
    <rPh sb="35" eb="36">
      <t>ショウ</t>
    </rPh>
    <rPh sb="38" eb="41">
      <t>カノウセイ</t>
    </rPh>
    <rPh sb="49" eb="50">
      <t>サイ</t>
    </rPh>
    <rPh sb="52" eb="53">
      <t>ホン</t>
    </rPh>
    <rPh sb="60" eb="62">
      <t>ケイサン</t>
    </rPh>
    <rPh sb="62" eb="63">
      <t>シキ</t>
    </rPh>
    <phoneticPr fontId="1"/>
  </si>
  <si>
    <t>参考までに、資本使用量概念に本質的に迫っていくなら、「積分」で対象データを求めるべき、会計実務でギリギリ用いることができるのは、4半期決算毎</t>
    <rPh sb="0" eb="2">
      <t>サンコウ</t>
    </rPh>
    <rPh sb="6" eb="8">
      <t>シホン</t>
    </rPh>
    <rPh sb="8" eb="10">
      <t>シヨウ</t>
    </rPh>
    <rPh sb="10" eb="11">
      <t>リョウ</t>
    </rPh>
    <rPh sb="11" eb="13">
      <t>ガイネン</t>
    </rPh>
    <rPh sb="14" eb="17">
      <t>ホンシツテキ</t>
    </rPh>
    <rPh sb="18" eb="19">
      <t>セマ</t>
    </rPh>
    <rPh sb="27" eb="29">
      <t>セキブン</t>
    </rPh>
    <rPh sb="31" eb="33">
      <t>タイショウ</t>
    </rPh>
    <rPh sb="37" eb="38">
      <t>モト</t>
    </rPh>
    <rPh sb="43" eb="45">
      <t>カイケイ</t>
    </rPh>
    <rPh sb="45" eb="47">
      <t>ジツム</t>
    </rPh>
    <rPh sb="52" eb="53">
      <t>モチ</t>
    </rPh>
    <rPh sb="65" eb="67">
      <t>ハンキ</t>
    </rPh>
    <rPh sb="67" eb="69">
      <t>ケッサン</t>
    </rPh>
    <rPh sb="69" eb="70">
      <t>ゴト</t>
    </rPh>
    <phoneticPr fontId="1"/>
  </si>
  <si>
    <t>最後に、財務指標は、計算してグラフ化して終わりではありません。なぜ、そういう値になったのか、そしてこの先どういう意値になりそうか、原因分析と</t>
    <rPh sb="0" eb="2">
      <t>サイゴ</t>
    </rPh>
    <rPh sb="4" eb="6">
      <t>ザイム</t>
    </rPh>
    <rPh sb="6" eb="8">
      <t>シヒョウ</t>
    </rPh>
    <rPh sb="10" eb="12">
      <t>ケイサン</t>
    </rPh>
    <rPh sb="17" eb="18">
      <t>カ</t>
    </rPh>
    <rPh sb="20" eb="21">
      <t>オ</t>
    </rPh>
    <rPh sb="38" eb="39">
      <t>アタイ</t>
    </rPh>
    <rPh sb="51" eb="52">
      <t>サキ</t>
    </rPh>
    <rPh sb="56" eb="57">
      <t>イ</t>
    </rPh>
    <rPh sb="57" eb="58">
      <t>アタイ</t>
    </rPh>
    <rPh sb="65" eb="67">
      <t>ゲンイン</t>
    </rPh>
    <rPh sb="67" eb="69">
      <t>ブンセキ</t>
    </rPh>
    <phoneticPr fontId="1"/>
  </si>
  <si>
    <t>どうやって業績評価をするか、どうやって施策立案するか、そのお手伝いをするのが小職のメインミッションであるからです。ご自身で自社または競合他社、</t>
    <rPh sb="5" eb="7">
      <t>ギョウセキ</t>
    </rPh>
    <rPh sb="7" eb="9">
      <t>ヒョウカ</t>
    </rPh>
    <rPh sb="19" eb="21">
      <t>シサク</t>
    </rPh>
    <rPh sb="21" eb="23">
      <t>リツアン</t>
    </rPh>
    <rPh sb="30" eb="32">
      <t>テツダ</t>
    </rPh>
    <rPh sb="38" eb="40">
      <t>ショウショク</t>
    </rPh>
    <rPh sb="58" eb="60">
      <t>ジシン</t>
    </rPh>
    <rPh sb="61" eb="63">
      <t>ジシャ</t>
    </rPh>
    <rPh sb="66" eb="68">
      <t>キョウゴウ</t>
    </rPh>
    <rPh sb="68" eb="70">
      <t>タシャ</t>
    </rPh>
    <phoneticPr fontId="1"/>
  </si>
  <si>
    <t>もしくは投資対象企業の財務分析に本テンプレートをご活用いただき、仮に、更に踏み込んだ使い方のレクチャーやカスタマイズをご希望の方は、</t>
    <rPh sb="4" eb="6">
      <t>トウシ</t>
    </rPh>
    <rPh sb="6" eb="8">
      <t>タイショウ</t>
    </rPh>
    <rPh sb="8" eb="10">
      <t>キギョウ</t>
    </rPh>
    <rPh sb="11" eb="13">
      <t>ザイム</t>
    </rPh>
    <rPh sb="13" eb="15">
      <t>ブンセキ</t>
    </rPh>
    <rPh sb="16" eb="17">
      <t>ホン</t>
    </rPh>
    <rPh sb="25" eb="27">
      <t>カツヨウ</t>
    </rPh>
    <rPh sb="32" eb="33">
      <t>カリ</t>
    </rPh>
    <rPh sb="35" eb="36">
      <t>サラ</t>
    </rPh>
    <rPh sb="37" eb="38">
      <t>フ</t>
    </rPh>
    <rPh sb="39" eb="40">
      <t>コ</t>
    </rPh>
    <rPh sb="42" eb="43">
      <t>ツカ</t>
    </rPh>
    <rPh sb="44" eb="45">
      <t>カタ</t>
    </rPh>
    <rPh sb="60" eb="62">
      <t>キボウ</t>
    </rPh>
    <rPh sb="63" eb="64">
      <t>カタ</t>
    </rPh>
    <phoneticPr fontId="1"/>
  </si>
  <si>
    <t>どうぞ遠慮なく、下記問い合わせ先までご連絡ください。</t>
    <rPh sb="3" eb="5">
      <t>エンリョ</t>
    </rPh>
    <rPh sb="8" eb="10">
      <t>カキ</t>
    </rPh>
    <rPh sb="10" eb="11">
      <t>ト</t>
    </rPh>
    <rPh sb="12" eb="13">
      <t>ア</t>
    </rPh>
    <rPh sb="15" eb="16">
      <t>サキ</t>
    </rPh>
    <rPh sb="19" eb="21">
      <t>レンラク</t>
    </rPh>
    <phoneticPr fontId="1"/>
  </si>
  <si>
    <t>・動作確認は、Windows 7/8/8.1/10で行っています。</t>
    <rPh sb="1" eb="3">
      <t>ドウサ</t>
    </rPh>
    <rPh sb="3" eb="5">
      <t>カクニン</t>
    </rPh>
    <rPh sb="26" eb="27">
      <t>オコナ</t>
    </rPh>
    <phoneticPr fontId="1"/>
  </si>
  <si>
    <t>このテンプレートでは、5か年の推移で財務指標を見ていくので、一時的な資産増も平準化（年次循環考慮後）した姿できちんと可視化できます。</t>
    <rPh sb="13" eb="14">
      <t>ネン</t>
    </rPh>
    <rPh sb="15" eb="17">
      <t>スイイ</t>
    </rPh>
    <rPh sb="18" eb="20">
      <t>ザイム</t>
    </rPh>
    <rPh sb="20" eb="22">
      <t>シヒョウ</t>
    </rPh>
    <rPh sb="23" eb="24">
      <t>ミ</t>
    </rPh>
    <rPh sb="30" eb="33">
      <t>イチジテキ</t>
    </rPh>
    <rPh sb="34" eb="36">
      <t>シサン</t>
    </rPh>
    <rPh sb="36" eb="37">
      <t>ゾウ</t>
    </rPh>
    <rPh sb="38" eb="41">
      <t>ヘイジュンカ</t>
    </rPh>
    <rPh sb="42" eb="44">
      <t>ネンジ</t>
    </rPh>
    <rPh sb="44" eb="46">
      <t>ジュンカン</t>
    </rPh>
    <rPh sb="46" eb="48">
      <t>コウリョ</t>
    </rPh>
    <rPh sb="48" eb="49">
      <t>ゴ</t>
    </rPh>
    <rPh sb="52" eb="53">
      <t>スガタ</t>
    </rPh>
    <rPh sb="58" eb="61">
      <t>カシカ</t>
    </rPh>
    <phoneticPr fontId="1"/>
  </si>
  <si>
    <t>予測と施策立案に役立ててこそ、取り扱う意味が生じます。それゆえ、惜しげもなくテンプレートをここに公開します。つまり、これらの数字を使って、</t>
    <rPh sb="0" eb="2">
      <t>ヨソク</t>
    </rPh>
    <rPh sb="3" eb="5">
      <t>シサク</t>
    </rPh>
    <rPh sb="5" eb="7">
      <t>リツアン</t>
    </rPh>
    <rPh sb="8" eb="10">
      <t>ヤクダ</t>
    </rPh>
    <rPh sb="15" eb="16">
      <t>ト</t>
    </rPh>
    <rPh sb="17" eb="18">
      <t>アツカ</t>
    </rPh>
    <rPh sb="19" eb="21">
      <t>イミ</t>
    </rPh>
    <rPh sb="22" eb="23">
      <t>ショウ</t>
    </rPh>
    <rPh sb="32" eb="33">
      <t>オ</t>
    </rPh>
    <rPh sb="48" eb="50">
      <t>コウカイ</t>
    </rPh>
    <rPh sb="62" eb="64">
      <t>スウジ</t>
    </rPh>
    <rPh sb="65" eb="66">
      <t>ツカ</t>
    </rPh>
    <phoneticPr fontId="1"/>
  </si>
  <si>
    <t>自由に改変して頂いて構いません。その労に対応して益のある分析結果が得られるとお考えなら、その方針を妨げるものは当方にはありませんので。</t>
    <rPh sb="0" eb="2">
      <t>ジユウ</t>
    </rPh>
    <rPh sb="3" eb="5">
      <t>カイヘン</t>
    </rPh>
    <rPh sb="7" eb="8">
      <t>イタダ</t>
    </rPh>
    <rPh sb="10" eb="11">
      <t>カマ</t>
    </rPh>
    <rPh sb="18" eb="19">
      <t>ロウ</t>
    </rPh>
    <rPh sb="20" eb="22">
      <t>タイオウ</t>
    </rPh>
    <rPh sb="24" eb="25">
      <t>エキ</t>
    </rPh>
    <rPh sb="28" eb="30">
      <t>ブンセキ</t>
    </rPh>
    <rPh sb="30" eb="32">
      <t>ケッカ</t>
    </rPh>
    <rPh sb="33" eb="34">
      <t>エ</t>
    </rPh>
    <rPh sb="39" eb="40">
      <t>カンガ</t>
    </rPh>
    <rPh sb="46" eb="48">
      <t>ホウシン</t>
    </rPh>
    <rPh sb="49" eb="50">
      <t>サマタ</t>
    </rPh>
    <rPh sb="55" eb="57">
      <t>トウホウ</t>
    </rPh>
    <phoneticPr fontId="1"/>
  </si>
  <si>
    <t>→新規に資金調達しなくても、企業内部活動で生み出されるキャッシュフローを意味します。</t>
    <rPh sb="1" eb="3">
      <t>シンキ</t>
    </rPh>
    <rPh sb="4" eb="6">
      <t>シキン</t>
    </rPh>
    <rPh sb="6" eb="8">
      <t>チョウタツ</t>
    </rPh>
    <rPh sb="14" eb="16">
      <t>キギョウ</t>
    </rPh>
    <rPh sb="16" eb="18">
      <t>ナイブ</t>
    </rPh>
    <rPh sb="18" eb="20">
      <t>カツドウ</t>
    </rPh>
    <rPh sb="21" eb="22">
      <t>ウ</t>
    </rPh>
    <rPh sb="23" eb="24">
      <t>ダ</t>
    </rPh>
    <rPh sb="36" eb="38">
      <t>イミ</t>
    </rPh>
    <phoneticPr fontId="1"/>
  </si>
  <si>
    <t>人間が並列で物事を評価したり、関連付けたりする数（チャンク）は、7±2　が妥当であると考えています。さらに、研究が進んで、Webデザイナー</t>
    <rPh sb="0" eb="2">
      <t>ニンゲン</t>
    </rPh>
    <rPh sb="3" eb="5">
      <t>ヘイレツ</t>
    </rPh>
    <rPh sb="6" eb="8">
      <t>モノゴト</t>
    </rPh>
    <rPh sb="9" eb="11">
      <t>ヒョウカ</t>
    </rPh>
    <rPh sb="15" eb="18">
      <t>カンレンヅ</t>
    </rPh>
    <rPh sb="23" eb="24">
      <t>カズ</t>
    </rPh>
    <rPh sb="37" eb="39">
      <t>ダトウ</t>
    </rPh>
    <rPh sb="43" eb="44">
      <t>カンガ</t>
    </rPh>
    <rPh sb="54" eb="56">
      <t>ケンキュウ</t>
    </rPh>
    <rPh sb="57" eb="58">
      <t>スス</t>
    </rPh>
    <phoneticPr fontId="1"/>
  </si>
  <si>
    <t>の業界では、さらに絞り込まれて、4±1　とも言われています。そこで、2軸のマトリクス化で、それぞれ3つずつに分けることで、階層化し、人間の脳に</t>
    <rPh sb="1" eb="3">
      <t>ギョウカイ</t>
    </rPh>
    <rPh sb="9" eb="10">
      <t>シボ</t>
    </rPh>
    <rPh sb="11" eb="12">
      <t>コ</t>
    </rPh>
    <rPh sb="22" eb="23">
      <t>イ</t>
    </rPh>
    <rPh sb="35" eb="36">
      <t>ジク</t>
    </rPh>
    <rPh sb="42" eb="43">
      <t>カ</t>
    </rPh>
    <rPh sb="54" eb="55">
      <t>ワ</t>
    </rPh>
    <rPh sb="61" eb="64">
      <t>カイソウカ</t>
    </rPh>
    <rPh sb="66" eb="68">
      <t>ニンゲン</t>
    </rPh>
    <rPh sb="69" eb="70">
      <t>ノウ</t>
    </rPh>
    <phoneticPr fontId="1"/>
  </si>
  <si>
    <t>刻み込まれやすいフレームワークにすることに腐心しました。それでも、9つが多すぎるというユーザに対しては、さらに絞り込んだ下記の5つに焦点を</t>
    <rPh sb="0" eb="1">
      <t>キザ</t>
    </rPh>
    <rPh sb="2" eb="3">
      <t>コ</t>
    </rPh>
    <rPh sb="21" eb="23">
      <t>フシン</t>
    </rPh>
    <rPh sb="36" eb="37">
      <t>オオ</t>
    </rPh>
    <rPh sb="47" eb="48">
      <t>タイ</t>
    </rPh>
    <rPh sb="55" eb="56">
      <t>シボ</t>
    </rPh>
    <rPh sb="57" eb="58">
      <t>コ</t>
    </rPh>
    <rPh sb="60" eb="62">
      <t>カキ</t>
    </rPh>
    <rPh sb="66" eb="68">
      <t>ショウテン</t>
    </rPh>
    <phoneticPr fontId="1"/>
  </si>
  <si>
    <t>なお、本無償版はサンプルとして、トヨタ自動車株式会社の５ヵ年（FY2011～15）の決算数字を有価証券報告書を元に入力してあります。</t>
    <rPh sb="3" eb="4">
      <t>ホン</t>
    </rPh>
    <rPh sb="4" eb="6">
      <t>ムショウ</t>
    </rPh>
    <rPh sb="6" eb="7">
      <t>バン</t>
    </rPh>
    <rPh sb="19" eb="22">
      <t>ジドウシャ</t>
    </rPh>
    <rPh sb="22" eb="26">
      <t>カブシキガイシャ</t>
    </rPh>
    <rPh sb="29" eb="30">
      <t>ネン</t>
    </rPh>
    <rPh sb="42" eb="44">
      <t>ケッサン</t>
    </rPh>
    <rPh sb="44" eb="46">
      <t>スウジ</t>
    </rPh>
    <rPh sb="47" eb="49">
      <t>ユウカ</t>
    </rPh>
    <rPh sb="49" eb="51">
      <t>ショウケン</t>
    </rPh>
    <rPh sb="51" eb="54">
      <t>ホウコクショ</t>
    </rPh>
    <rPh sb="55" eb="56">
      <t>モト</t>
    </rPh>
    <rPh sb="57" eb="59">
      <t>ニュウリョク</t>
    </rPh>
    <phoneticPr fontId="1"/>
  </si>
  <si>
    <t>「成長性分析（５）　CAGR – 年平均成長率の使い方」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</si>
</sst>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0;[Red]\-#,##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Meiryo UI"/>
      <family val="3"/>
      <charset val="128"/>
    </font>
    <font>
      <b/>
      <sz val="14"/>
      <color theme="1"/>
      <name val="Meiryo UI"/>
      <family val="3"/>
      <charset val="128"/>
    </font>
    <font>
      <sz val="12"/>
      <color theme="1"/>
      <name val="Meiryo UI"/>
      <family val="3"/>
      <charset val="128"/>
    </font>
    <font>
      <u/>
      <sz val="11"/>
      <color theme="10"/>
      <name val="ＭＳ Ｐゴシック"/>
      <family val="2"/>
      <charset val="128"/>
      <scheme val="minor"/>
    </font>
    <font>
      <b/>
      <u/>
      <sz val="14"/>
      <color theme="10"/>
      <name val="Meiryo UI"/>
      <family val="3"/>
      <charset val="128"/>
    </font>
    <font>
      <u/>
      <sz val="12"/>
      <color theme="10"/>
      <name val="Meiryo UI"/>
      <family val="3"/>
      <charset val="128"/>
    </font>
    <font>
      <sz val="12"/>
      <color theme="0"/>
      <name val="Meiryo UI"/>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auto="1"/>
      </top>
      <bottom style="hair">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5" xfId="0" applyFont="1" applyBorder="1" applyAlignment="1">
      <alignment horizontal="center" vertical="center"/>
    </xf>
    <xf numFmtId="0" fontId="3" fillId="0" borderId="15" xfId="0" applyFont="1" applyBorder="1">
      <alignment vertical="center"/>
    </xf>
    <xf numFmtId="0" fontId="3"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16" xfId="0" applyFont="1" applyBorder="1" applyAlignment="1">
      <alignment vertical="center" textRotation="255"/>
    </xf>
    <xf numFmtId="0" fontId="3" fillId="0" borderId="10" xfId="0" applyFont="1" applyBorder="1" applyAlignment="1">
      <alignment horizontal="center" vertical="center"/>
    </xf>
    <xf numFmtId="0" fontId="3" fillId="0" borderId="13" xfId="0" applyFont="1" applyBorder="1">
      <alignmen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5" fillId="0" borderId="0" xfId="0" applyFont="1">
      <alignment vertical="center"/>
    </xf>
    <xf numFmtId="0" fontId="4" fillId="0" borderId="0" xfId="0" applyFont="1">
      <alignment vertical="center"/>
    </xf>
    <xf numFmtId="176" fontId="5" fillId="0" borderId="0" xfId="0" applyNumberFormat="1" applyFo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wrapTex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1" xfId="2" applyFont="1" applyBorder="1" applyAlignment="1">
      <alignment horizontal="center" vertical="center" wrapText="1"/>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38" fontId="5" fillId="4" borderId="1" xfId="1" applyFont="1" applyFill="1" applyBorder="1">
      <alignment vertical="center"/>
    </xf>
    <xf numFmtId="38" fontId="5" fillId="0" borderId="1" xfId="1"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4"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3" xfId="0" applyFont="1" applyBorder="1">
      <alignment vertical="center"/>
    </xf>
    <xf numFmtId="177" fontId="5" fillId="4" borderId="1" xfId="0" applyNumberFormat="1" applyFont="1" applyFill="1" applyBorder="1">
      <alignment vertical="center"/>
    </xf>
    <xf numFmtId="0" fontId="5" fillId="5" borderId="0" xfId="0" applyFont="1" applyFill="1">
      <alignment vertical="center"/>
    </xf>
    <xf numFmtId="0" fontId="5" fillId="5" borderId="0" xfId="0" applyFont="1" applyFill="1" applyBorder="1">
      <alignment vertical="center"/>
    </xf>
    <xf numFmtId="178" fontId="5" fillId="0" borderId="18" xfId="1" applyNumberFormat="1" applyFont="1" applyBorder="1">
      <alignment vertical="center"/>
    </xf>
    <xf numFmtId="38" fontId="5" fillId="0" borderId="23" xfId="0" applyNumberFormat="1" applyFont="1" applyBorder="1">
      <alignment vertical="center"/>
    </xf>
    <xf numFmtId="38" fontId="5" fillId="0" borderId="23" xfId="1" applyFont="1" applyBorder="1">
      <alignment vertical="center"/>
    </xf>
    <xf numFmtId="0" fontId="5" fillId="0" borderId="24" xfId="0" applyFont="1" applyBorder="1">
      <alignment vertical="center"/>
    </xf>
    <xf numFmtId="178" fontId="5" fillId="0" borderId="24" xfId="1" applyNumberFormat="1" applyFont="1" applyBorder="1">
      <alignment vertical="center"/>
    </xf>
    <xf numFmtId="38" fontId="5" fillId="0" borderId="24" xfId="0" applyNumberFormat="1" applyFont="1" applyBorder="1">
      <alignment vertical="center"/>
    </xf>
    <xf numFmtId="38" fontId="5" fillId="0" borderId="18" xfId="0" applyNumberFormat="1" applyFont="1" applyBorder="1">
      <alignment vertical="center"/>
    </xf>
    <xf numFmtId="178" fontId="5" fillId="0" borderId="18" xfId="0" applyNumberFormat="1" applyFont="1" applyBorder="1">
      <alignment vertical="center"/>
    </xf>
    <xf numFmtId="40" fontId="5" fillId="0" borderId="18" xfId="0" applyNumberFormat="1" applyFont="1" applyBorder="1">
      <alignment vertical="center"/>
    </xf>
    <xf numFmtId="178" fontId="5" fillId="0" borderId="23" xfId="0" applyNumberFormat="1" applyFont="1" applyBorder="1">
      <alignment vertical="center"/>
    </xf>
    <xf numFmtId="38" fontId="5" fillId="0" borderId="24" xfId="1" applyFont="1" applyBorder="1">
      <alignment vertical="center"/>
    </xf>
    <xf numFmtId="40" fontId="5" fillId="0" borderId="24" xfId="1" applyNumberFormat="1" applyFont="1" applyBorder="1">
      <alignment vertical="center"/>
    </xf>
    <xf numFmtId="178" fontId="5" fillId="0" borderId="0" xfId="1" applyNumberFormat="1" applyFont="1" applyBorder="1">
      <alignment vertical="center"/>
    </xf>
    <xf numFmtId="38" fontId="5" fillId="0" borderId="0" xfId="0" applyNumberFormat="1" applyFont="1" applyBorder="1">
      <alignment vertical="center"/>
    </xf>
    <xf numFmtId="38" fontId="5" fillId="0" borderId="0" xfId="1" applyFont="1" applyBorder="1">
      <alignment vertical="center"/>
    </xf>
    <xf numFmtId="178" fontId="5" fillId="0" borderId="0" xfId="0" applyNumberFormat="1" applyFont="1" applyBorder="1">
      <alignment vertical="center"/>
    </xf>
    <xf numFmtId="40" fontId="5" fillId="0" borderId="0" xfId="0" applyNumberFormat="1" applyFont="1" applyBorder="1">
      <alignment vertical="center"/>
    </xf>
    <xf numFmtId="40" fontId="5" fillId="0" borderId="0" xfId="1" applyNumberFormat="1" applyFont="1" applyBorder="1">
      <alignment vertical="center"/>
    </xf>
    <xf numFmtId="0" fontId="9" fillId="0" borderId="0" xfId="0" applyFont="1" applyBorder="1">
      <alignment vertical="center"/>
    </xf>
    <xf numFmtId="0" fontId="3" fillId="5" borderId="0" xfId="0" applyFont="1" applyFill="1">
      <alignment vertical="center"/>
    </xf>
    <xf numFmtId="0" fontId="5" fillId="0" borderId="18" xfId="0" applyFont="1" applyBorder="1" applyAlignment="1">
      <alignment horizontal="right" vertical="center"/>
    </xf>
    <xf numFmtId="0" fontId="5" fillId="0" borderId="24" xfId="0" applyFont="1" applyBorder="1" applyAlignment="1">
      <alignment horizontal="right" vertical="center"/>
    </xf>
    <xf numFmtId="0" fontId="9" fillId="0" borderId="23" xfId="0" applyFont="1" applyBorder="1">
      <alignment vertical="center"/>
    </xf>
    <xf numFmtId="0" fontId="0" fillId="5" borderId="0" xfId="0" applyFill="1">
      <alignment vertical="center"/>
    </xf>
    <xf numFmtId="0" fontId="8" fillId="0" borderId="0" xfId="2" applyFont="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ja-JP" altLang="en-US">
                <a:latin typeface="Meiryo UI" panose="020B0604030504040204" pitchFamily="50" charset="-128"/>
                <a:ea typeface="Meiryo UI" panose="020B0604030504040204" pitchFamily="50" charset="-128"/>
                <a:cs typeface="Meiryo UI" panose="020B0604030504040204" pitchFamily="50" charset="-128"/>
              </a:rPr>
              <a:t>売上高成長率</a:t>
            </a:r>
          </a:p>
        </c:rich>
      </c:tx>
      <c:overlay val="0"/>
    </c:title>
    <c:autoTitleDeleted val="0"/>
    <c:plotArea>
      <c:layout>
        <c:manualLayout>
          <c:layoutTarget val="inner"/>
          <c:xMode val="edge"/>
          <c:yMode val="edge"/>
          <c:x val="5.5287097112860895E-2"/>
          <c:y val="0.11725882948841922"/>
          <c:w val="0.67870572178477695"/>
          <c:h val="0.80949072155454249"/>
        </c:manualLayout>
      </c:layout>
      <c:barChart>
        <c:barDir val="col"/>
        <c:grouping val="clustered"/>
        <c:varyColors val="0"/>
        <c:ser>
          <c:idx val="2"/>
          <c:order val="2"/>
          <c:tx>
            <c:strRef>
              <c:f>表示シート!$D$6</c:f>
              <c:strCache>
                <c:ptCount val="1"/>
                <c:pt idx="0">
                  <c:v>実績売上高</c:v>
                </c:pt>
              </c:strCache>
            </c:strRef>
          </c:tx>
          <c:invertIfNegative val="0"/>
          <c:cat>
            <c:numRef>
              <c:f>表示シート!$E$3:$I$3</c:f>
              <c:numCache>
                <c:formatCode>General</c:formatCode>
                <c:ptCount val="5"/>
                <c:pt idx="0">
                  <c:v>2011</c:v>
                </c:pt>
                <c:pt idx="1">
                  <c:v>2012</c:v>
                </c:pt>
                <c:pt idx="2">
                  <c:v>2013</c:v>
                </c:pt>
                <c:pt idx="3">
                  <c:v>2014</c:v>
                </c:pt>
                <c:pt idx="4">
                  <c:v>2015</c:v>
                </c:pt>
              </c:numCache>
            </c:numRef>
          </c:cat>
          <c:val>
            <c:numRef>
              <c:f>表示シート!$E$6:$I$6</c:f>
              <c:numCache>
                <c:formatCode>#,##0_);[Red]\(#,##0\)</c:formatCode>
                <c:ptCount val="5"/>
                <c:pt idx="0">
                  <c:v>18583653</c:v>
                </c:pt>
                <c:pt idx="1">
                  <c:v>22064192</c:v>
                </c:pt>
                <c:pt idx="2">
                  <c:v>25691911</c:v>
                </c:pt>
                <c:pt idx="3">
                  <c:v>27234521</c:v>
                </c:pt>
                <c:pt idx="4">
                  <c:v>28403118</c:v>
                </c:pt>
              </c:numCache>
            </c:numRef>
          </c:val>
        </c:ser>
        <c:ser>
          <c:idx val="3"/>
          <c:order val="3"/>
          <c:tx>
            <c:strRef>
              <c:f>表示シート!$D$7</c:f>
              <c:strCache>
                <c:ptCount val="1"/>
                <c:pt idx="0">
                  <c:v>CAGR売上高</c:v>
                </c:pt>
              </c:strCache>
            </c:strRef>
          </c:tx>
          <c:invertIfNegative val="0"/>
          <c:cat>
            <c:numRef>
              <c:f>表示シート!$E$3:$I$3</c:f>
              <c:numCache>
                <c:formatCode>General</c:formatCode>
                <c:ptCount val="5"/>
                <c:pt idx="0">
                  <c:v>2011</c:v>
                </c:pt>
                <c:pt idx="1">
                  <c:v>2012</c:v>
                </c:pt>
                <c:pt idx="2">
                  <c:v>2013</c:v>
                </c:pt>
                <c:pt idx="3">
                  <c:v>2014</c:v>
                </c:pt>
                <c:pt idx="4">
                  <c:v>2015</c:v>
                </c:pt>
              </c:numCache>
            </c:numRef>
          </c:cat>
          <c:val>
            <c:numRef>
              <c:f>表示シート!$E$7:$I$7</c:f>
              <c:numCache>
                <c:formatCode>#,##0_);[Red]\(#,##0\)</c:formatCode>
                <c:ptCount val="5"/>
                <c:pt idx="0">
                  <c:v>18583653</c:v>
                </c:pt>
                <c:pt idx="1">
                  <c:v>20662830.836332735</c:v>
                </c:pt>
                <c:pt idx="2">
                  <c:v>22974631.423160072</c:v>
                </c:pt>
                <c:pt idx="3">
                  <c:v>25545081.078722838</c:v>
                </c:pt>
                <c:pt idx="4">
                  <c:v>28403118.000000004</c:v>
                </c:pt>
              </c:numCache>
            </c:numRef>
          </c:val>
        </c:ser>
        <c:dLbls>
          <c:showLegendKey val="0"/>
          <c:showVal val="0"/>
          <c:showCatName val="0"/>
          <c:showSerName val="0"/>
          <c:showPercent val="0"/>
          <c:showBubbleSize val="0"/>
        </c:dLbls>
        <c:gapWidth val="150"/>
        <c:axId val="157553408"/>
        <c:axId val="157551232"/>
      </c:barChart>
      <c:lineChart>
        <c:grouping val="standard"/>
        <c:varyColors val="0"/>
        <c:ser>
          <c:idx val="0"/>
          <c:order val="0"/>
          <c:tx>
            <c:strRef>
              <c:f>表示シート!$D$4</c:f>
              <c:strCache>
                <c:ptCount val="1"/>
                <c:pt idx="0">
                  <c:v>対前年成長率</c:v>
                </c:pt>
              </c:strCache>
            </c:strRef>
          </c:tx>
          <c:dLbls>
            <c:dLbl>
              <c:idx val="2"/>
              <c:layout>
                <c:manualLayout>
                  <c:x val="-5.6309694451816571E-2"/>
                  <c:y val="3.2163742690058478E-2"/>
                </c:manualLayout>
              </c:layout>
              <c:showLegendKey val="0"/>
              <c:showVal val="1"/>
              <c:showCatName val="0"/>
              <c:showSerName val="0"/>
              <c:showPercent val="0"/>
              <c:showBubbleSize val="0"/>
            </c:dLbl>
            <c:dLbl>
              <c:idx val="3"/>
              <c:layout>
                <c:manualLayout>
                  <c:x val="-5.4298633935680268E-2"/>
                  <c:y val="3.2163742690058478E-2"/>
                </c:manualLayout>
              </c:layout>
              <c:showLegendKey val="0"/>
              <c:showVal val="1"/>
              <c:showCatName val="0"/>
              <c:showSerName val="0"/>
              <c:showPercent val="0"/>
              <c:showBubbleSize val="0"/>
            </c:dLbl>
            <c:dLbl>
              <c:idx val="4"/>
              <c:layout>
                <c:manualLayout>
                  <c:x val="-5.027651290340758E-2"/>
                  <c:y val="2.339181286549718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表示シート!$E$3:$I$3</c:f>
              <c:numCache>
                <c:formatCode>General</c:formatCode>
                <c:ptCount val="5"/>
                <c:pt idx="0">
                  <c:v>2011</c:v>
                </c:pt>
                <c:pt idx="1">
                  <c:v>2012</c:v>
                </c:pt>
                <c:pt idx="2">
                  <c:v>2013</c:v>
                </c:pt>
                <c:pt idx="3">
                  <c:v>2014</c:v>
                </c:pt>
                <c:pt idx="4">
                  <c:v>2015</c:v>
                </c:pt>
              </c:numCache>
            </c:numRef>
          </c:cat>
          <c:val>
            <c:numRef>
              <c:f>表示シート!$E$4:$I$4</c:f>
              <c:numCache>
                <c:formatCode>#,##0.0;[Red]\-#,##0.0</c:formatCode>
                <c:ptCount val="5"/>
                <c:pt idx="1">
                  <c:v>18.729035674525349</c:v>
                </c:pt>
                <c:pt idx="2">
                  <c:v>16.441658049386081</c:v>
                </c:pt>
                <c:pt idx="3">
                  <c:v>6.0042633652280673</c:v>
                </c:pt>
                <c:pt idx="4">
                  <c:v>4.2908667275624195</c:v>
                </c:pt>
              </c:numCache>
            </c:numRef>
          </c:val>
          <c:smooth val="0"/>
        </c:ser>
        <c:ser>
          <c:idx val="1"/>
          <c:order val="1"/>
          <c:tx>
            <c:strRef>
              <c:f>表示シート!$D$5</c:f>
              <c:strCache>
                <c:ptCount val="1"/>
                <c:pt idx="0">
                  <c:v>年平均成長率</c:v>
                </c:pt>
              </c:strCache>
            </c:strRef>
          </c:tx>
          <c:dLbls>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表示シート!$E$3:$I$3</c:f>
              <c:numCache>
                <c:formatCode>General</c:formatCode>
                <c:ptCount val="5"/>
                <c:pt idx="0">
                  <c:v>2011</c:v>
                </c:pt>
                <c:pt idx="1">
                  <c:v>2012</c:v>
                </c:pt>
                <c:pt idx="2">
                  <c:v>2013</c:v>
                </c:pt>
                <c:pt idx="3">
                  <c:v>2014</c:v>
                </c:pt>
                <c:pt idx="4">
                  <c:v>2015</c:v>
                </c:pt>
              </c:numCache>
            </c:numRef>
          </c:cat>
          <c:val>
            <c:numRef>
              <c:f>表示シート!$E$5:$I$5</c:f>
              <c:numCache>
                <c:formatCode>#,##0.0;[Red]\-#,##0.0</c:formatCode>
                <c:ptCount val="5"/>
                <c:pt idx="1">
                  <c:v>18.729035674525353</c:v>
                </c:pt>
                <c:pt idx="2">
                  <c:v>17.57978471041033</c:v>
                </c:pt>
                <c:pt idx="3">
                  <c:v>13.587241119238502</c:v>
                </c:pt>
                <c:pt idx="4">
                  <c:v>11.188208455747283</c:v>
                </c:pt>
              </c:numCache>
            </c:numRef>
          </c:val>
          <c:smooth val="0"/>
        </c:ser>
        <c:dLbls>
          <c:showLegendKey val="0"/>
          <c:showVal val="0"/>
          <c:showCatName val="0"/>
          <c:showSerName val="0"/>
          <c:showPercent val="0"/>
          <c:showBubbleSize val="0"/>
        </c:dLbls>
        <c:marker val="1"/>
        <c:smooth val="0"/>
        <c:axId val="157854720"/>
        <c:axId val="157549312"/>
      </c:lineChart>
      <c:catAx>
        <c:axId val="157854720"/>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7549312"/>
        <c:crosses val="autoZero"/>
        <c:auto val="1"/>
        <c:lblAlgn val="ctr"/>
        <c:lblOffset val="100"/>
        <c:noMultiLvlLbl val="0"/>
      </c:catAx>
      <c:valAx>
        <c:axId val="157549312"/>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General" sourceLinked="1"/>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7854720"/>
        <c:crosses val="autoZero"/>
        <c:crossBetween val="between"/>
      </c:valAx>
      <c:valAx>
        <c:axId val="157551232"/>
        <c:scaling>
          <c:orientation val="minMax"/>
        </c:scaling>
        <c:delete val="0"/>
        <c:axPos val="r"/>
        <c:numFmt formatCode="#,##0_);[Red]\(#,##0\)" sourceLinked="1"/>
        <c:majorTickMark val="out"/>
        <c:minorTickMark val="none"/>
        <c:tickLblPos val="nextTo"/>
        <c:txPr>
          <a:bodyPr rot="0" vert="horz"/>
          <a:lstStyle/>
          <a:p>
            <a:pPr>
              <a:defRPr baseline="0">
                <a:latin typeface="Meiryo UI" panose="020B0604030504040204" pitchFamily="50" charset="-128"/>
                <a:ea typeface="Meiryo UI" panose="020B0604030504040204" pitchFamily="50" charset="-128"/>
              </a:defRPr>
            </a:pPr>
            <a:endParaRPr lang="ja-JP"/>
          </a:p>
        </c:txPr>
        <c:crossAx val="157553408"/>
        <c:crosses val="max"/>
        <c:crossBetween val="between"/>
        <c:dispUnits>
          <c:builtInUnit val="hundreds"/>
          <c:dispUnitsLbl>
            <c:layout>
              <c:manualLayout>
                <c:xMode val="edge"/>
                <c:yMode val="edge"/>
                <c:x val="0.77583595193470356"/>
                <c:y val="4.4159414283740851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57553408"/>
        <c:scaling>
          <c:orientation val="minMax"/>
        </c:scaling>
        <c:delete val="1"/>
        <c:axPos val="b"/>
        <c:numFmt formatCode="General" sourceLinked="1"/>
        <c:majorTickMark val="out"/>
        <c:minorTickMark val="none"/>
        <c:tickLblPos val="nextTo"/>
        <c:crossAx val="157551232"/>
        <c:crosses val="autoZero"/>
        <c:auto val="1"/>
        <c:lblAlgn val="ctr"/>
        <c:lblOffset val="100"/>
        <c:noMultiLvlLbl val="0"/>
      </c:catAx>
    </c:plotArea>
    <c:legend>
      <c:legendPos val="r"/>
      <c:layout>
        <c:manualLayout>
          <c:xMode val="edge"/>
          <c:yMode val="edge"/>
          <c:x val="0.8188166278702308"/>
          <c:y val="0.78606483400101301"/>
          <c:w val="0.17860931120485452"/>
          <c:h val="0.21149606299212598"/>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ROS</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1"/>
          <c:order val="1"/>
          <c:tx>
            <c:strRef>
              <c:f>表示シート!$D$25</c:f>
              <c:strCache>
                <c:ptCount val="1"/>
                <c:pt idx="0">
                  <c:v>当期純利益</c:v>
                </c:pt>
              </c:strCache>
            </c:strRef>
          </c:tx>
          <c:invertIfNegative val="0"/>
          <c:dLbls>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表示シート!$E$23:$I$23</c:f>
              <c:numCache>
                <c:formatCode>General</c:formatCode>
                <c:ptCount val="5"/>
                <c:pt idx="0">
                  <c:v>2011</c:v>
                </c:pt>
                <c:pt idx="1">
                  <c:v>2012</c:v>
                </c:pt>
                <c:pt idx="2">
                  <c:v>2013</c:v>
                </c:pt>
                <c:pt idx="3">
                  <c:v>2014</c:v>
                </c:pt>
                <c:pt idx="4">
                  <c:v>2015</c:v>
                </c:pt>
              </c:numCache>
            </c:numRef>
          </c:cat>
          <c:val>
            <c:numRef>
              <c:f>表示シート!$E$25:$I$25</c:f>
              <c:numCache>
                <c:formatCode>#,##0_);[Red]\(#,##0\)</c:formatCode>
                <c:ptCount val="5"/>
                <c:pt idx="0">
                  <c:v>368302</c:v>
                </c:pt>
                <c:pt idx="1">
                  <c:v>1083482</c:v>
                </c:pt>
                <c:pt idx="2">
                  <c:v>1991648</c:v>
                </c:pt>
                <c:pt idx="3">
                  <c:v>2307904</c:v>
                </c:pt>
                <c:pt idx="4">
                  <c:v>2434211</c:v>
                </c:pt>
              </c:numCache>
            </c:numRef>
          </c:val>
        </c:ser>
        <c:dLbls>
          <c:showLegendKey val="0"/>
          <c:showVal val="0"/>
          <c:showCatName val="0"/>
          <c:showSerName val="0"/>
          <c:showPercent val="0"/>
          <c:showBubbleSize val="0"/>
        </c:dLbls>
        <c:gapWidth val="150"/>
        <c:axId val="158401664"/>
        <c:axId val="157604864"/>
      </c:barChart>
      <c:lineChart>
        <c:grouping val="standard"/>
        <c:varyColors val="0"/>
        <c:ser>
          <c:idx val="0"/>
          <c:order val="0"/>
          <c:tx>
            <c:strRef>
              <c:f>表示シート!$D$24</c:f>
              <c:strCache>
                <c:ptCount val="1"/>
                <c:pt idx="0">
                  <c:v>ROS</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表示シート!$E$23:$I$23</c:f>
              <c:numCache>
                <c:formatCode>General</c:formatCode>
                <c:ptCount val="5"/>
                <c:pt idx="0">
                  <c:v>2011</c:v>
                </c:pt>
                <c:pt idx="1">
                  <c:v>2012</c:v>
                </c:pt>
                <c:pt idx="2">
                  <c:v>2013</c:v>
                </c:pt>
                <c:pt idx="3">
                  <c:v>2014</c:v>
                </c:pt>
                <c:pt idx="4">
                  <c:v>2015</c:v>
                </c:pt>
              </c:numCache>
            </c:numRef>
          </c:cat>
          <c:val>
            <c:numRef>
              <c:f>表示シート!$E$24:$I$24</c:f>
              <c:numCache>
                <c:formatCode>#,##0.0;[Red]\-#,##0.0</c:formatCode>
                <c:ptCount val="5"/>
                <c:pt idx="0">
                  <c:v>1.9818600788553253</c:v>
                </c:pt>
                <c:pt idx="1">
                  <c:v>4.9105899731111835</c:v>
                </c:pt>
                <c:pt idx="2">
                  <c:v>7.7520430457664284</c:v>
                </c:pt>
                <c:pt idx="3">
                  <c:v>8.4741861257629623</c:v>
                </c:pt>
                <c:pt idx="4">
                  <c:v>8.570224578864897</c:v>
                </c:pt>
              </c:numCache>
            </c:numRef>
          </c:val>
          <c:smooth val="0"/>
        </c:ser>
        <c:dLbls>
          <c:showLegendKey val="0"/>
          <c:showVal val="0"/>
          <c:showCatName val="0"/>
          <c:showSerName val="0"/>
          <c:showPercent val="0"/>
          <c:showBubbleSize val="0"/>
        </c:dLbls>
        <c:marker val="1"/>
        <c:smooth val="0"/>
        <c:axId val="157584768"/>
        <c:axId val="157602944"/>
      </c:lineChart>
      <c:catAx>
        <c:axId val="157584768"/>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7602944"/>
        <c:crosses val="autoZero"/>
        <c:auto val="1"/>
        <c:lblAlgn val="ctr"/>
        <c:lblOffset val="100"/>
        <c:noMultiLvlLbl val="0"/>
      </c:catAx>
      <c:valAx>
        <c:axId val="157602944"/>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7584768"/>
        <c:crosses val="autoZero"/>
        <c:crossBetween val="between"/>
      </c:valAx>
      <c:valAx>
        <c:axId val="157604864"/>
        <c:scaling>
          <c:orientation val="minMax"/>
        </c:scaling>
        <c:delete val="0"/>
        <c:axPos val="r"/>
        <c:numFmt formatCode="#,##0_);[Red]\(#,##0\)" sourceLinked="1"/>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401664"/>
        <c:crosses val="max"/>
        <c:crossBetween val="between"/>
        <c:dispUnits>
          <c:builtInUnit val="hundreds"/>
          <c:dispUnitsLbl>
            <c:layout>
              <c:manualLayout>
                <c:xMode val="edge"/>
                <c:yMode val="edge"/>
                <c:x val="0.7816701074842527"/>
                <c:y val="4.7083390891927979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58401664"/>
        <c:scaling>
          <c:orientation val="minMax"/>
        </c:scaling>
        <c:delete val="1"/>
        <c:axPos val="b"/>
        <c:numFmt formatCode="General" sourceLinked="1"/>
        <c:majorTickMark val="out"/>
        <c:minorTickMark val="none"/>
        <c:tickLblPos val="nextTo"/>
        <c:crossAx val="157604864"/>
        <c:crosses val="autoZero"/>
        <c:auto val="1"/>
        <c:lblAlgn val="ctr"/>
        <c:lblOffset val="100"/>
        <c:noMultiLvlLbl val="0"/>
      </c:catAx>
    </c:plotArea>
    <c:legend>
      <c:legendPos val="r"/>
      <c:layout>
        <c:manualLayout>
          <c:xMode val="edge"/>
          <c:yMode val="edge"/>
          <c:x val="0.84942398815712061"/>
          <c:y val="0.8737841322466271"/>
          <c:w val="0.14608899090003416"/>
          <c:h val="0.11792881153013766"/>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RO</a:t>
            </a:r>
            <a:r>
              <a:rPr lang="ja-JP" altLang="en-US">
                <a:latin typeface="Meiryo UI" panose="020B0604030504040204" pitchFamily="50" charset="-128"/>
                <a:ea typeface="Meiryo UI" panose="020B0604030504040204" pitchFamily="50" charset="-128"/>
                <a:cs typeface="Meiryo UI" panose="020B0604030504040204" pitchFamily="50" charset="-128"/>
              </a:rPr>
              <a:t>Ａ</a:t>
            </a: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2"/>
          <c:order val="1"/>
          <c:tx>
            <c:strRef>
              <c:f>表示シート!$D$32</c:f>
              <c:strCache>
                <c:ptCount val="1"/>
                <c:pt idx="0">
                  <c:v>総資産</c:v>
                </c:pt>
              </c:strCache>
            </c:strRef>
          </c:tx>
          <c:invertIfNegative val="0"/>
          <c:cat>
            <c:numRef>
              <c:f>表示シート!$E$29:$I$29</c:f>
              <c:numCache>
                <c:formatCode>General</c:formatCode>
                <c:ptCount val="5"/>
                <c:pt idx="0">
                  <c:v>2011</c:v>
                </c:pt>
                <c:pt idx="1">
                  <c:v>2012</c:v>
                </c:pt>
                <c:pt idx="2">
                  <c:v>2013</c:v>
                </c:pt>
                <c:pt idx="3">
                  <c:v>2014</c:v>
                </c:pt>
                <c:pt idx="4">
                  <c:v>2015</c:v>
                </c:pt>
              </c:numCache>
            </c:numRef>
          </c:cat>
          <c:val>
            <c:numRef>
              <c:f>表示シート!$E$32:$I$32</c:f>
              <c:numCache>
                <c:formatCode>#,##0_);[Red]\(#,##0\)</c:formatCode>
                <c:ptCount val="5"/>
                <c:pt idx="0">
                  <c:v>30650965</c:v>
                </c:pt>
                <c:pt idx="1">
                  <c:v>35483317</c:v>
                </c:pt>
                <c:pt idx="2">
                  <c:v>41437473</c:v>
                </c:pt>
                <c:pt idx="3">
                  <c:v>47729830</c:v>
                </c:pt>
                <c:pt idx="4">
                  <c:v>47427597</c:v>
                </c:pt>
              </c:numCache>
            </c:numRef>
          </c:val>
        </c:ser>
        <c:dLbls>
          <c:showLegendKey val="0"/>
          <c:showVal val="0"/>
          <c:showCatName val="0"/>
          <c:showSerName val="0"/>
          <c:showPercent val="0"/>
          <c:showBubbleSize val="0"/>
        </c:dLbls>
        <c:gapWidth val="150"/>
        <c:axId val="158459008"/>
        <c:axId val="158452736"/>
      </c:barChart>
      <c:lineChart>
        <c:grouping val="standard"/>
        <c:varyColors val="0"/>
        <c:ser>
          <c:idx val="0"/>
          <c:order val="0"/>
          <c:tx>
            <c:strRef>
              <c:f>表示シート!$D$30</c:f>
              <c:strCache>
                <c:ptCount val="1"/>
                <c:pt idx="0">
                  <c:v>ROA</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表示シート!$E$29:$I$29</c:f>
              <c:numCache>
                <c:formatCode>General</c:formatCode>
                <c:ptCount val="5"/>
                <c:pt idx="0">
                  <c:v>2011</c:v>
                </c:pt>
                <c:pt idx="1">
                  <c:v>2012</c:v>
                </c:pt>
                <c:pt idx="2">
                  <c:v>2013</c:v>
                </c:pt>
                <c:pt idx="3">
                  <c:v>2014</c:v>
                </c:pt>
                <c:pt idx="4">
                  <c:v>2015</c:v>
                </c:pt>
              </c:numCache>
            </c:numRef>
          </c:cat>
          <c:val>
            <c:numRef>
              <c:f>表示シート!$E$30:$I$30</c:f>
              <c:numCache>
                <c:formatCode>#,##0.0;[Red]\-#,##0.0</c:formatCode>
                <c:ptCount val="5"/>
                <c:pt idx="0">
                  <c:v>1.2016000148771826</c:v>
                </c:pt>
                <c:pt idx="1">
                  <c:v>3.0534969433663717</c:v>
                </c:pt>
                <c:pt idx="2">
                  <c:v>4.8063934786756901</c:v>
                </c:pt>
                <c:pt idx="3">
                  <c:v>4.8353492983318818</c:v>
                </c:pt>
                <c:pt idx="4">
                  <c:v>5.1324780380502935</c:v>
                </c:pt>
              </c:numCache>
            </c:numRef>
          </c:val>
          <c:smooth val="0"/>
        </c:ser>
        <c:dLbls>
          <c:showLegendKey val="0"/>
          <c:showVal val="0"/>
          <c:showCatName val="0"/>
          <c:showSerName val="0"/>
          <c:showPercent val="0"/>
          <c:showBubbleSize val="0"/>
        </c:dLbls>
        <c:marker val="1"/>
        <c:smooth val="0"/>
        <c:axId val="158416256"/>
        <c:axId val="158450816"/>
      </c:lineChart>
      <c:catAx>
        <c:axId val="158416256"/>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450816"/>
        <c:crosses val="autoZero"/>
        <c:auto val="1"/>
        <c:lblAlgn val="ctr"/>
        <c:lblOffset val="100"/>
        <c:noMultiLvlLbl val="0"/>
      </c:catAx>
      <c:valAx>
        <c:axId val="158450816"/>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416256"/>
        <c:crosses val="autoZero"/>
        <c:crossBetween val="between"/>
      </c:valAx>
      <c:valAx>
        <c:axId val="158452736"/>
        <c:scaling>
          <c:orientation val="minMax"/>
        </c:scaling>
        <c:delete val="0"/>
        <c:axPos val="r"/>
        <c:numFmt formatCode="#,##0_);[Red]\(#,##0\)" sourceLinked="1"/>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459008"/>
        <c:crosses val="max"/>
        <c:crossBetween val="between"/>
        <c:dispUnits>
          <c:builtInUnit val="hundreds"/>
          <c:dispUnitsLbl>
            <c:layout>
              <c:manualLayout>
                <c:xMode val="edge"/>
                <c:yMode val="edge"/>
                <c:x val="0.78781070914180995"/>
                <c:y val="4.1235437675553717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58459008"/>
        <c:scaling>
          <c:orientation val="minMax"/>
        </c:scaling>
        <c:delete val="1"/>
        <c:axPos val="b"/>
        <c:numFmt formatCode="General" sourceLinked="1"/>
        <c:majorTickMark val="out"/>
        <c:minorTickMark val="none"/>
        <c:tickLblPos val="nextTo"/>
        <c:crossAx val="158452736"/>
        <c:crosses val="autoZero"/>
        <c:auto val="1"/>
        <c:lblAlgn val="ctr"/>
        <c:lblOffset val="100"/>
        <c:noMultiLvlLbl val="0"/>
      </c:catAx>
    </c:plotArea>
    <c:legend>
      <c:legendPos val="r"/>
      <c:layout>
        <c:manualLayout>
          <c:xMode val="edge"/>
          <c:yMode val="edge"/>
          <c:x val="0.87237950837228795"/>
          <c:y val="0.8737841322466271"/>
          <c:w val="0.11477760107583666"/>
          <c:h val="0.10861398904084359"/>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ja-JP" altLang="en-US">
                <a:latin typeface="Meiryo UI" panose="020B0604030504040204" pitchFamily="50" charset="-128"/>
                <a:ea typeface="Meiryo UI" panose="020B0604030504040204" pitchFamily="50" charset="-128"/>
                <a:cs typeface="Meiryo UI" panose="020B0604030504040204" pitchFamily="50" charset="-128"/>
              </a:rPr>
              <a:t>交叉比率</a:t>
            </a:r>
          </a:p>
        </c:rich>
      </c:tx>
      <c:overlay val="0"/>
    </c:title>
    <c:autoTitleDeleted val="0"/>
    <c:plotArea>
      <c:layout>
        <c:manualLayout>
          <c:layoutTarget val="inner"/>
          <c:xMode val="edge"/>
          <c:yMode val="edge"/>
          <c:x val="5.5287097112860895E-2"/>
          <c:y val="0.11725882948841922"/>
          <c:w val="0.67870572178477695"/>
          <c:h val="0.80949072155454249"/>
        </c:manualLayout>
      </c:layout>
      <c:lineChart>
        <c:grouping val="standard"/>
        <c:varyColors val="0"/>
        <c:ser>
          <c:idx val="1"/>
          <c:order val="1"/>
          <c:tx>
            <c:strRef>
              <c:f>表示シート!$D$12</c:f>
              <c:strCache>
                <c:ptCount val="1"/>
                <c:pt idx="0">
                  <c:v>売上高粗利率</c:v>
                </c:pt>
              </c:strCache>
            </c:strRef>
          </c:tx>
          <c:dLbls>
            <c:dLbl>
              <c:idx val="0"/>
              <c:layout>
                <c:manualLayout>
                  <c:x val="-6.5040640609640793E-2"/>
                  <c:y val="-4.3859649122806967E-2"/>
                </c:manualLayout>
              </c:layout>
              <c:showLegendKey val="0"/>
              <c:showVal val="1"/>
              <c:showCatName val="0"/>
              <c:showSerName val="0"/>
              <c:showPercent val="0"/>
              <c:showBubbleSize val="0"/>
            </c:dLbl>
            <c:dLbl>
              <c:idx val="2"/>
              <c:layout>
                <c:manualLayout>
                  <c:x val="-1.1477760107583666E-2"/>
                  <c:y val="3.2163742690058478E-2"/>
                </c:manualLayout>
              </c:layout>
              <c:showLegendKey val="0"/>
              <c:showVal val="1"/>
              <c:showCatName val="0"/>
              <c:showSerName val="0"/>
              <c:showPercent val="0"/>
              <c:showBubbleSize val="0"/>
            </c:dLbl>
            <c:dLbl>
              <c:idx val="3"/>
              <c:layout>
                <c:manualLayout>
                  <c:x val="-1.3390720125514278E-2"/>
                  <c:y val="2.6315789473684209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表示シート!$E$10:$I$10</c:f>
              <c:numCache>
                <c:formatCode>General</c:formatCode>
                <c:ptCount val="5"/>
                <c:pt idx="0">
                  <c:v>2011</c:v>
                </c:pt>
                <c:pt idx="1">
                  <c:v>2012</c:v>
                </c:pt>
                <c:pt idx="2">
                  <c:v>2013</c:v>
                </c:pt>
                <c:pt idx="3">
                  <c:v>2014</c:v>
                </c:pt>
                <c:pt idx="4">
                  <c:v>2015</c:v>
                </c:pt>
              </c:numCache>
            </c:numRef>
          </c:cat>
          <c:val>
            <c:numRef>
              <c:f>表示シート!$E$12:$I$12</c:f>
              <c:numCache>
                <c:formatCode>#,##0.0;[Red]\-#,##0.0</c:formatCode>
                <c:ptCount val="5"/>
                <c:pt idx="0">
                  <c:v>11.811934930123803</c:v>
                </c:pt>
                <c:pt idx="1">
                  <c:v>15.514717239588924</c:v>
                </c:pt>
                <c:pt idx="2">
                  <c:v>19.036232843870586</c:v>
                </c:pt>
                <c:pt idx="3">
                  <c:v>19.801504862156381</c:v>
                </c:pt>
                <c:pt idx="4">
                  <c:v>20.412030115848548</c:v>
                </c:pt>
              </c:numCache>
            </c:numRef>
          </c:val>
          <c:smooth val="0"/>
        </c:ser>
        <c:ser>
          <c:idx val="2"/>
          <c:order val="2"/>
          <c:tx>
            <c:strRef>
              <c:f>表示シート!$D$13</c:f>
              <c:strCache>
                <c:ptCount val="1"/>
                <c:pt idx="0">
                  <c:v>商品回転率</c:v>
                </c:pt>
              </c:strCache>
            </c:strRef>
          </c:tx>
          <c:dLbls>
            <c:dLbl>
              <c:idx val="0"/>
              <c:layout>
                <c:manualLayout>
                  <c:x val="1.9128093911575457E-3"/>
                  <c:y val="3.2163742690058478E-2"/>
                </c:manualLayout>
              </c:layout>
              <c:showLegendKey val="0"/>
              <c:showVal val="1"/>
              <c:showCatName val="0"/>
              <c:showSerName val="0"/>
              <c:showPercent val="0"/>
              <c:showBubbleSize val="0"/>
            </c:dLbl>
            <c:dLbl>
              <c:idx val="1"/>
              <c:layout>
                <c:manualLayout>
                  <c:x val="-1.7216640161375498E-2"/>
                  <c:y val="4.0935672514619881E-2"/>
                </c:manualLayout>
              </c:layout>
              <c:showLegendKey val="0"/>
              <c:showVal val="1"/>
              <c:showCatName val="0"/>
              <c:showSerName val="0"/>
              <c:showPercent val="0"/>
              <c:showBubbleSize val="0"/>
            </c:dLbl>
            <c:dLbl>
              <c:idx val="2"/>
              <c:layout>
                <c:manualLayout>
                  <c:x val="-2.4868480233097946E-2"/>
                  <c:y val="4.9707602339181284E-2"/>
                </c:manualLayout>
              </c:layout>
              <c:showLegendKey val="0"/>
              <c:showVal val="1"/>
              <c:showCatName val="0"/>
              <c:showSerName val="0"/>
              <c:showPercent val="0"/>
              <c:showBubbleSize val="0"/>
            </c:dLbl>
            <c:dLbl>
              <c:idx val="3"/>
              <c:layout>
                <c:manualLayout>
                  <c:x val="-2.1042560197236722E-2"/>
                  <c:y val="5.2631578947368418E-2"/>
                </c:manualLayout>
              </c:layout>
              <c:showLegendKey val="0"/>
              <c:showVal val="1"/>
              <c:showCatName val="0"/>
              <c:showSerName val="0"/>
              <c:showPercent val="0"/>
              <c:showBubbleSize val="0"/>
            </c:dLbl>
            <c:dLbl>
              <c:idx val="4"/>
              <c:layout>
                <c:manualLayout>
                  <c:x val="-2.2955520215167332E-2"/>
                  <c:y val="4.6783625730994149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表示シート!$E$10:$I$10</c:f>
              <c:numCache>
                <c:formatCode>General</c:formatCode>
                <c:ptCount val="5"/>
                <c:pt idx="0">
                  <c:v>2011</c:v>
                </c:pt>
                <c:pt idx="1">
                  <c:v>2012</c:v>
                </c:pt>
                <c:pt idx="2">
                  <c:v>2013</c:v>
                </c:pt>
                <c:pt idx="3">
                  <c:v>2014</c:v>
                </c:pt>
                <c:pt idx="4">
                  <c:v>2015</c:v>
                </c:pt>
              </c:numCache>
            </c:numRef>
          </c:cat>
          <c:val>
            <c:numRef>
              <c:f>表示シート!$E$13:$I$13</c:f>
              <c:numCache>
                <c:formatCode>#,##0.0;[Red]\-#,##0.0</c:formatCode>
                <c:ptCount val="5"/>
                <c:pt idx="0">
                  <c:v>11.455254388571161</c:v>
                </c:pt>
                <c:pt idx="1">
                  <c:v>12.859524439528007</c:v>
                </c:pt>
                <c:pt idx="2">
                  <c:v>13.559854731926464</c:v>
                </c:pt>
                <c:pt idx="3">
                  <c:v>12.74059303392842</c:v>
                </c:pt>
                <c:pt idx="4">
                  <c:v>13.777815398511093</c:v>
                </c:pt>
              </c:numCache>
            </c:numRef>
          </c:val>
          <c:smooth val="0"/>
        </c:ser>
        <c:dLbls>
          <c:showLegendKey val="0"/>
          <c:showVal val="0"/>
          <c:showCatName val="0"/>
          <c:showSerName val="0"/>
          <c:showPercent val="0"/>
          <c:showBubbleSize val="0"/>
        </c:dLbls>
        <c:marker val="1"/>
        <c:smooth val="0"/>
        <c:axId val="158508160"/>
        <c:axId val="158509696"/>
      </c:lineChart>
      <c:lineChart>
        <c:grouping val="standard"/>
        <c:varyColors val="0"/>
        <c:ser>
          <c:idx val="0"/>
          <c:order val="0"/>
          <c:tx>
            <c:strRef>
              <c:f>表示シート!$D$11</c:f>
              <c:strCache>
                <c:ptCount val="1"/>
                <c:pt idx="0">
                  <c:v>交叉比率</c:v>
                </c:pt>
              </c:strCache>
            </c:strRef>
          </c:tx>
          <c:dLbls>
            <c:dLbl>
              <c:idx val="0"/>
              <c:layout>
                <c:manualLayout>
                  <c:x val="-7.6518400717224447E-2"/>
                  <c:y val="3.5087719298245612E-2"/>
                </c:manualLayout>
              </c:layout>
              <c:showLegendKey val="0"/>
              <c:showVal val="1"/>
              <c:showCatName val="0"/>
              <c:showSerName val="0"/>
              <c:showPercent val="0"/>
              <c:showBubbleSize val="0"/>
            </c:dLbl>
            <c:dLbl>
              <c:idx val="1"/>
              <c:layout>
                <c:manualLayout>
                  <c:x val="-8.4170240788946887E-2"/>
                  <c:y val="-2.6315789473684209E-2"/>
                </c:manualLayout>
              </c:layout>
              <c:showLegendKey val="0"/>
              <c:showVal val="1"/>
              <c:showCatName val="0"/>
              <c:showSerName val="0"/>
              <c:showPercent val="0"/>
              <c:showBubbleSize val="0"/>
            </c:dLbl>
            <c:dLbl>
              <c:idx val="2"/>
              <c:layout>
                <c:manualLayout>
                  <c:x val="-7.7352270532914505E-2"/>
                  <c:y val="-3.5087719298245612E-2"/>
                </c:manualLayout>
              </c:layout>
              <c:showLegendKey val="0"/>
              <c:showVal val="1"/>
              <c:showCatName val="0"/>
              <c:showSerName val="0"/>
              <c:showPercent val="0"/>
              <c:showBubbleSize val="0"/>
            </c:dLbl>
            <c:dLbl>
              <c:idx val="3"/>
              <c:layout>
                <c:manualLayout>
                  <c:x val="-6.0037572342273436E-2"/>
                  <c:y val="-4.0935672514619881E-2"/>
                </c:manualLayout>
              </c:layout>
              <c:showLegendKey val="0"/>
              <c:showVal val="1"/>
              <c:showCatName val="0"/>
              <c:showSerName val="0"/>
              <c:showPercent val="0"/>
              <c:showBubbleSize val="0"/>
            </c:dLbl>
            <c:dLbl>
              <c:idx val="4"/>
              <c:layout>
                <c:manualLayout>
                  <c:x val="-5.0276505567316158E-2"/>
                  <c:y val="-3.2163742690058478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表示シート!$E$10:$I$10</c:f>
              <c:numCache>
                <c:formatCode>General</c:formatCode>
                <c:ptCount val="5"/>
                <c:pt idx="0">
                  <c:v>2011</c:v>
                </c:pt>
                <c:pt idx="1">
                  <c:v>2012</c:v>
                </c:pt>
                <c:pt idx="2">
                  <c:v>2013</c:v>
                </c:pt>
                <c:pt idx="3">
                  <c:v>2014</c:v>
                </c:pt>
                <c:pt idx="4">
                  <c:v>2015</c:v>
                </c:pt>
              </c:numCache>
            </c:numRef>
          </c:cat>
          <c:val>
            <c:numRef>
              <c:f>表示シート!$E$11:$I$11</c:f>
              <c:numCache>
                <c:formatCode>#,##0.0;[Red]\-#,##0.0</c:formatCode>
                <c:ptCount val="5"/>
                <c:pt idx="0">
                  <c:v>135.30871944581767</c:v>
                </c:pt>
                <c:pt idx="1">
                  <c:v>199.51188551486027</c:v>
                </c:pt>
                <c:pt idx="2">
                  <c:v>258.12855200601251</c:v>
                </c:pt>
                <c:pt idx="3">
                  <c:v>252.28291490808934</c:v>
                </c:pt>
                <c:pt idx="4">
                  <c:v>281.23318284501028</c:v>
                </c:pt>
              </c:numCache>
            </c:numRef>
          </c:val>
          <c:smooth val="0"/>
        </c:ser>
        <c:dLbls>
          <c:showLegendKey val="0"/>
          <c:showVal val="0"/>
          <c:showCatName val="0"/>
          <c:showSerName val="0"/>
          <c:showPercent val="0"/>
          <c:showBubbleSize val="0"/>
        </c:dLbls>
        <c:marker val="1"/>
        <c:smooth val="0"/>
        <c:axId val="158521984"/>
        <c:axId val="158520064"/>
      </c:lineChart>
      <c:catAx>
        <c:axId val="158508160"/>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509696"/>
        <c:crosses val="autoZero"/>
        <c:auto val="1"/>
        <c:lblAlgn val="ctr"/>
        <c:lblOffset val="100"/>
        <c:noMultiLvlLbl val="0"/>
      </c:catAx>
      <c:valAx>
        <c:axId val="158509696"/>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売上高粗利率：％</a:t>
                </a:r>
                <a:endParaRPr lang="en-US" altLang="ja-JP" b="0">
                  <a:latin typeface="Meiryo UI" panose="020B0604030504040204" pitchFamily="50" charset="-128"/>
                  <a:ea typeface="Meiryo UI" panose="020B0604030504040204" pitchFamily="50" charset="-128"/>
                  <a:cs typeface="Meiryo UI" panose="020B0604030504040204" pitchFamily="50" charset="-128"/>
                </a:endParaRPr>
              </a:p>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商品回転率：回</a:t>
                </a:r>
              </a:p>
            </c:rich>
          </c:tx>
          <c:layout>
            <c:manualLayout>
              <c:xMode val="edge"/>
              <c:yMode val="edge"/>
              <c:x val="1.206640953672326E-2"/>
              <c:y val="1.0308283832941939E-2"/>
            </c:manualLayout>
          </c:layout>
          <c:overlay val="0"/>
        </c:title>
        <c:numFmt formatCode="#,##0_);[Red]\(#,##0\)" sourceLinked="0"/>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508160"/>
        <c:crosses val="autoZero"/>
        <c:crossBetween val="between"/>
      </c:valAx>
      <c:valAx>
        <c:axId val="158520064"/>
        <c:scaling>
          <c:orientation val="minMax"/>
        </c:scaling>
        <c:delete val="0"/>
        <c:axPos val="r"/>
        <c:title>
          <c:tx>
            <c:rich>
              <a:bodyPr rot="0" vert="horz"/>
              <a:lstStyle/>
              <a:p>
                <a:pPr>
                  <a:defRPr sz="1000" b="0">
                    <a:latin typeface="Meiryo UI" panose="020B0604030504040204" pitchFamily="50" charset="-128"/>
                    <a:ea typeface="Meiryo UI" panose="020B0604030504040204" pitchFamily="50" charset="-128"/>
                    <a:cs typeface="Meiryo UI" panose="020B0604030504040204" pitchFamily="50" charset="-128"/>
                  </a:defRPr>
                </a:pPr>
                <a:r>
                  <a:rPr lang="ja-JP" altLang="en-US" sz="1000" b="0">
                    <a:latin typeface="Meiryo UI" panose="020B0604030504040204" pitchFamily="50" charset="-128"/>
                    <a:ea typeface="Meiryo UI" panose="020B0604030504040204" pitchFamily="50" charset="-128"/>
                    <a:cs typeface="Meiryo UI" panose="020B0604030504040204" pitchFamily="50" charset="-128"/>
                  </a:rPr>
                  <a:t>交叉比率：％</a:t>
                </a:r>
              </a:p>
            </c:rich>
          </c:tx>
          <c:layout>
            <c:manualLayout>
              <c:xMode val="edge"/>
              <c:yMode val="edge"/>
              <c:x val="0.72445347334794818"/>
              <c:y val="3.3700096698439014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521984"/>
        <c:crosses val="max"/>
        <c:crossBetween val="between"/>
      </c:valAx>
      <c:catAx>
        <c:axId val="158521984"/>
        <c:scaling>
          <c:orientation val="minMax"/>
        </c:scaling>
        <c:delete val="1"/>
        <c:axPos val="b"/>
        <c:numFmt formatCode="General" sourceLinked="1"/>
        <c:majorTickMark val="out"/>
        <c:minorTickMark val="none"/>
        <c:tickLblPos val="nextTo"/>
        <c:crossAx val="158520064"/>
        <c:crosses val="autoZero"/>
        <c:auto val="1"/>
        <c:lblAlgn val="ctr"/>
        <c:lblOffset val="100"/>
        <c:noMultiLvlLbl val="0"/>
      </c:catAx>
    </c:plotArea>
    <c:legend>
      <c:legendPos val="r"/>
      <c:legendEntry>
        <c:idx val="2"/>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8188166278702308"/>
          <c:y val="0.78606483400101301"/>
          <c:w val="0.17860931120485452"/>
          <c:h val="0.21149606299212598"/>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CCC</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67870572178477695"/>
          <c:h val="0.80949072155454249"/>
        </c:manualLayout>
      </c:layout>
      <c:lineChart>
        <c:grouping val="standard"/>
        <c:varyColors val="0"/>
        <c:ser>
          <c:idx val="1"/>
          <c:order val="0"/>
          <c:tx>
            <c:strRef>
              <c:f>表示シート!$D$17</c:f>
              <c:strCache>
                <c:ptCount val="1"/>
                <c:pt idx="0">
                  <c:v>CCC</c:v>
                </c:pt>
              </c:strCache>
            </c:strRef>
          </c:tx>
          <c:dLbls>
            <c:dLbl>
              <c:idx val="0"/>
              <c:layout>
                <c:manualLayout>
                  <c:x val="-5.3562880502057111E-2"/>
                  <c:y val="4.3859649122807015E-2"/>
                </c:manualLayout>
              </c:layout>
              <c:showLegendKey val="0"/>
              <c:showVal val="1"/>
              <c:showCatName val="0"/>
              <c:showSerName val="0"/>
              <c:showPercent val="0"/>
              <c:showBubbleSize val="0"/>
            </c:dLbl>
            <c:dLbl>
              <c:idx val="1"/>
              <c:layout>
                <c:manualLayout>
                  <c:x val="-5.1649920484126498E-2"/>
                  <c:y val="3.5087719298245612E-2"/>
                </c:manualLayout>
              </c:layout>
              <c:showLegendKey val="0"/>
              <c:showVal val="1"/>
              <c:showCatName val="0"/>
              <c:showSerName val="0"/>
              <c:showPercent val="0"/>
              <c:showBubbleSize val="0"/>
            </c:dLbl>
            <c:dLbl>
              <c:idx val="2"/>
              <c:layout>
                <c:manualLayout>
                  <c:x val="-3.4433280322750996E-2"/>
                  <c:y val="4.0935672514619881E-2"/>
                </c:manualLayout>
              </c:layout>
              <c:showLegendKey val="0"/>
              <c:showVal val="1"/>
              <c:showCatName val="0"/>
              <c:showSerName val="0"/>
              <c:showPercent val="0"/>
              <c:showBubbleSize val="0"/>
            </c:dLbl>
            <c:dLbl>
              <c:idx val="3"/>
              <c:layout>
                <c:manualLayout>
                  <c:x val="-5.3563031128830173E-2"/>
                  <c:y val="4.3859649122807015E-2"/>
                </c:manualLayout>
              </c:layout>
              <c:showLegendKey val="0"/>
              <c:showVal val="1"/>
              <c:showCatName val="0"/>
              <c:showSerName val="0"/>
              <c:showPercent val="0"/>
              <c:showBubbleSize val="0"/>
            </c:dLbl>
            <c:dLbl>
              <c:idx val="4"/>
              <c:layout>
                <c:manualLayout>
                  <c:x val="-2.1042560197236722E-2"/>
                  <c:y val="3.8011695906432802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表示シート!$E$17:$I$17</c:f>
              <c:numCache>
                <c:formatCode>#,##0.0;[Red]\-#,##0.0</c:formatCode>
                <c:ptCount val="5"/>
                <c:pt idx="0">
                  <c:v>106.28367803833319</c:v>
                </c:pt>
                <c:pt idx="1">
                  <c:v>109.4831745339884</c:v>
                </c:pt>
                <c:pt idx="2">
                  <c:v>103.30852558676432</c:v>
                </c:pt>
                <c:pt idx="3">
                  <c:v>107.72821069040225</c:v>
                </c:pt>
                <c:pt idx="4">
                  <c:v>96.389328329829397</c:v>
                </c:pt>
              </c:numCache>
            </c:numRef>
          </c:val>
          <c:smooth val="0"/>
        </c:ser>
        <c:ser>
          <c:idx val="0"/>
          <c:order val="1"/>
          <c:tx>
            <c:strRef>
              <c:f>表示シート!$D$19</c:f>
              <c:strCache>
                <c:ptCount val="1"/>
                <c:pt idx="0">
                  <c:v>DSO（債権）</c:v>
                </c:pt>
              </c:strCache>
            </c:strRef>
          </c:tx>
          <c:dLbls>
            <c:dLbl>
              <c:idx val="0"/>
              <c:layout>
                <c:manualLayout>
                  <c:x val="-7.0779671290205681E-2"/>
                  <c:y val="-3.2163742690058478E-2"/>
                </c:manualLayout>
              </c:layout>
              <c:showLegendKey val="0"/>
              <c:showVal val="1"/>
              <c:showCatName val="0"/>
              <c:showSerName val="0"/>
              <c:showPercent val="0"/>
              <c:showBubbleSize val="0"/>
            </c:dLbl>
            <c:dLbl>
              <c:idx val="1"/>
              <c:layout>
                <c:manualLayout>
                  <c:x val="-5.1649920484126498E-2"/>
                  <c:y val="-3.8011695906432719E-2"/>
                </c:manualLayout>
              </c:layout>
              <c:showLegendKey val="0"/>
              <c:showVal val="1"/>
              <c:showCatName val="0"/>
              <c:showSerName val="0"/>
              <c:showPercent val="0"/>
              <c:showBubbleSize val="0"/>
            </c:dLbl>
            <c:dLbl>
              <c:idx val="2"/>
              <c:layout>
                <c:manualLayout>
                  <c:x val="-4.4831950228094122E-2"/>
                  <c:y val="-3.5087719298245612E-2"/>
                </c:manualLayout>
              </c:layout>
              <c:showLegendKey val="0"/>
              <c:showVal val="1"/>
              <c:showCatName val="0"/>
              <c:showSerName val="0"/>
              <c:showPercent val="0"/>
              <c:showBubbleSize val="0"/>
            </c:dLbl>
            <c:dLbl>
              <c:idx val="3"/>
              <c:layout>
                <c:manualLayout>
                  <c:x val="-6.0037572342273436E-2"/>
                  <c:y val="-4.0935672514619881E-2"/>
                </c:manualLayout>
              </c:layout>
              <c:showLegendKey val="0"/>
              <c:showVal val="1"/>
              <c:showCatName val="0"/>
              <c:showSerName val="0"/>
              <c:showPercent val="0"/>
              <c:showBubbleSize val="0"/>
            </c:dLbl>
            <c:dLbl>
              <c:idx val="4"/>
              <c:layout>
                <c:manualLayout>
                  <c:x val="-2.3495065316287603E-2"/>
                  <c:y val="-3.508771929824561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表示シート!$E$19:$I$19</c:f>
              <c:numCache>
                <c:formatCode>#,##0.0;[Red]\-#,##0.0</c:formatCode>
                <c:ptCount val="5"/>
                <c:pt idx="0">
                  <c:v>120.09879112572753</c:v>
                </c:pt>
                <c:pt idx="1">
                  <c:v>117.27605683453082</c:v>
                </c:pt>
                <c:pt idx="2">
                  <c:v>108.8975277082347</c:v>
                </c:pt>
                <c:pt idx="3">
                  <c:v>112.28985925619914</c:v>
                </c:pt>
                <c:pt idx="4">
                  <c:v>101.68545738534762</c:v>
                </c:pt>
              </c:numCache>
            </c:numRef>
          </c:val>
          <c:smooth val="0"/>
        </c:ser>
        <c:ser>
          <c:idx val="3"/>
          <c:order val="2"/>
          <c:tx>
            <c:strRef>
              <c:f>表示シート!$D$20</c:f>
              <c:strCache>
                <c:ptCount val="1"/>
                <c:pt idx="0">
                  <c:v>DPO（債務）</c:v>
                </c:pt>
              </c:strCache>
            </c:strRef>
          </c:tx>
          <c:marker>
            <c:symbol val="circle"/>
            <c:size val="7"/>
          </c:marker>
          <c:dLbls>
            <c:dLbl>
              <c:idx val="0"/>
              <c:layout>
                <c:manualLayout>
                  <c:x val="-2.2955520215167332E-2"/>
                  <c:y val="-4.3859649122807015E-2"/>
                </c:manualLayout>
              </c:layout>
              <c:showLegendKey val="0"/>
              <c:showVal val="1"/>
              <c:showCatName val="0"/>
              <c:showSerName val="0"/>
              <c:showPercent val="0"/>
              <c:showBubbleSize val="0"/>
            </c:dLbl>
            <c:dLbl>
              <c:idx val="1"/>
              <c:layout>
                <c:manualLayout>
                  <c:x val="-5.738880053791833E-3"/>
                  <c:y val="-3.2163742690058478E-2"/>
                </c:manualLayout>
              </c:layout>
              <c:showLegendKey val="0"/>
              <c:showVal val="1"/>
              <c:showCatName val="0"/>
              <c:showSerName val="0"/>
              <c:showPercent val="0"/>
              <c:showBubbleSize val="0"/>
            </c:dLbl>
            <c:dLbl>
              <c:idx val="2"/>
              <c:layout>
                <c:manualLayout>
                  <c:x val="-1.5303680143444888E-2"/>
                  <c:y val="-3.5087719298245612E-2"/>
                </c:manualLayout>
              </c:layout>
              <c:showLegendKey val="0"/>
              <c:showVal val="1"/>
              <c:showCatName val="0"/>
              <c:showSerName val="0"/>
              <c:showPercent val="0"/>
              <c:showBubbleSize val="0"/>
            </c:dLbl>
            <c:dLbl>
              <c:idx val="3"/>
              <c:layout>
                <c:manualLayout>
                  <c:x val="-1.7216640161375571E-2"/>
                  <c:y val="-3.5087719298245612E-2"/>
                </c:manualLayout>
              </c:layout>
              <c:showLegendKey val="0"/>
              <c:showVal val="1"/>
              <c:showCatName val="0"/>
              <c:showSerName val="0"/>
              <c:showPercent val="0"/>
              <c:showBubbleSize val="0"/>
            </c:dLbl>
            <c:dLbl>
              <c:idx val="4"/>
              <c:layout>
                <c:manualLayout>
                  <c:x val="-1.7216640161375498E-2"/>
                  <c:y val="-3.508771929824561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表示シート!$E$20:$I$20</c:f>
              <c:numCache>
                <c:formatCode>#,##0.0;[Red]\-#,##0.0</c:formatCode>
                <c:ptCount val="5"/>
                <c:pt idx="0">
                  <c:v>49.945974217143124</c:v>
                </c:pt>
                <c:pt idx="1">
                  <c:v>41.388829834458939</c:v>
                </c:pt>
                <c:pt idx="2">
                  <c:v>38.835593089397655</c:v>
                </c:pt>
                <c:pt idx="3">
                  <c:v>40.283750203052186</c:v>
                </c:pt>
                <c:pt idx="4">
                  <c:v>38.582394788162951</c:v>
                </c:pt>
              </c:numCache>
            </c:numRef>
          </c:val>
          <c:smooth val="0"/>
        </c:ser>
        <c:ser>
          <c:idx val="2"/>
          <c:order val="3"/>
          <c:tx>
            <c:strRef>
              <c:f>表示シート!$D$18</c:f>
              <c:strCache>
                <c:ptCount val="1"/>
                <c:pt idx="0">
                  <c:v>DIO（在庫）</c:v>
                </c:pt>
              </c:strCache>
            </c:strRef>
          </c:tx>
          <c:dLbls>
            <c:dLbl>
              <c:idx val="0"/>
              <c:layout>
                <c:manualLayout>
                  <c:x val="1.9128093911575457E-3"/>
                  <c:y val="3.2163742690058478E-2"/>
                </c:manualLayout>
              </c:layout>
              <c:showLegendKey val="0"/>
              <c:showVal val="1"/>
              <c:showCatName val="0"/>
              <c:showSerName val="0"/>
              <c:showPercent val="0"/>
              <c:showBubbleSize val="0"/>
            </c:dLbl>
            <c:dLbl>
              <c:idx val="1"/>
              <c:layout>
                <c:manualLayout>
                  <c:x val="-1.7216640161375498E-2"/>
                  <c:y val="4.0935672514619881E-2"/>
                </c:manualLayout>
              </c:layout>
              <c:showLegendKey val="0"/>
              <c:showVal val="1"/>
              <c:showCatName val="0"/>
              <c:showSerName val="0"/>
              <c:showPercent val="0"/>
              <c:showBubbleSize val="0"/>
            </c:dLbl>
            <c:dLbl>
              <c:idx val="2"/>
              <c:layout>
                <c:manualLayout>
                  <c:x val="-1.9129600179306112E-2"/>
                  <c:y val="4.0935672514619992E-2"/>
                </c:manualLayout>
              </c:layout>
              <c:showLegendKey val="0"/>
              <c:showVal val="1"/>
              <c:showCatName val="0"/>
              <c:showSerName val="0"/>
              <c:showPercent val="0"/>
              <c:showBubbleSize val="0"/>
            </c:dLbl>
            <c:dLbl>
              <c:idx val="3"/>
              <c:layout>
                <c:manualLayout>
                  <c:x val="-2.1042710824009787E-2"/>
                  <c:y val="4.3859649122807015E-2"/>
                </c:manualLayout>
              </c:layout>
              <c:showLegendKey val="0"/>
              <c:showVal val="1"/>
              <c:showCatName val="0"/>
              <c:showSerName val="0"/>
              <c:showPercent val="0"/>
              <c:showBubbleSize val="0"/>
            </c:dLbl>
            <c:dLbl>
              <c:idx val="4"/>
              <c:layout>
                <c:manualLayout>
                  <c:x val="-2.2955520215167332E-2"/>
                  <c:y val="4.093567251461999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表示シート!$E$18:$I$18</c:f>
              <c:numCache>
                <c:formatCode>#,##0.0;[Red]\-#,##0.0</c:formatCode>
                <c:ptCount val="5"/>
                <c:pt idx="0">
                  <c:v>36.130861129748766</c:v>
                </c:pt>
                <c:pt idx="1">
                  <c:v>33.595947533916508</c:v>
                </c:pt>
                <c:pt idx="2">
                  <c:v>33.246590967927283</c:v>
                </c:pt>
                <c:pt idx="3">
                  <c:v>35.722101637255314</c:v>
                </c:pt>
                <c:pt idx="4">
                  <c:v>33.286265732644743</c:v>
                </c:pt>
              </c:numCache>
            </c:numRef>
          </c:val>
          <c:smooth val="0"/>
        </c:ser>
        <c:dLbls>
          <c:showLegendKey val="0"/>
          <c:showVal val="0"/>
          <c:showCatName val="0"/>
          <c:showSerName val="0"/>
          <c:showPercent val="0"/>
          <c:showBubbleSize val="0"/>
        </c:dLbls>
        <c:marker val="1"/>
        <c:smooth val="0"/>
        <c:axId val="158587904"/>
        <c:axId val="158868224"/>
      </c:lineChart>
      <c:catAx>
        <c:axId val="158587904"/>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868224"/>
        <c:crosses val="autoZero"/>
        <c:auto val="1"/>
        <c:lblAlgn val="ctr"/>
        <c:lblOffset val="100"/>
        <c:noMultiLvlLbl val="0"/>
      </c:catAx>
      <c:valAx>
        <c:axId val="158868224"/>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（日）</a:t>
                </a:r>
              </a:p>
            </c:rich>
          </c:tx>
          <c:layout>
            <c:manualLayout>
              <c:xMode val="edge"/>
              <c:yMode val="edge"/>
              <c:x val="1.780528959051509E-2"/>
              <c:y val="2.7852143482064745E-2"/>
            </c:manualLayout>
          </c:layout>
          <c:overlay val="0"/>
        </c:title>
        <c:numFmt formatCode="#,##0_);[Red]\(#,##0\)" sourceLinked="0"/>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587904"/>
        <c:crosses val="autoZero"/>
        <c:crossBetween val="between"/>
      </c:valAx>
    </c:plotArea>
    <c:legend>
      <c:legendPos val="r"/>
      <c:legendEntry>
        <c:idx val="0"/>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8188166278702308"/>
          <c:y val="0.78606483400101301"/>
          <c:w val="0.17494983375323056"/>
          <c:h val="0.21393516599898696"/>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FCF</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67870572178477695"/>
          <c:h val="0.80949072155454249"/>
        </c:manualLayout>
      </c:layout>
      <c:barChart>
        <c:barDir val="col"/>
        <c:grouping val="stacked"/>
        <c:varyColors val="0"/>
        <c:ser>
          <c:idx val="3"/>
          <c:order val="2"/>
          <c:tx>
            <c:strRef>
              <c:f>表示シート!$D$38</c:f>
              <c:strCache>
                <c:ptCount val="1"/>
                <c:pt idx="0">
                  <c:v>営業CF</c:v>
                </c:pt>
              </c:strCache>
            </c:strRef>
          </c:tx>
          <c:invertIfNegative val="0"/>
          <c:cat>
            <c:numRef>
              <c:f>表示シート!$E$35:$I$35</c:f>
              <c:numCache>
                <c:formatCode>General</c:formatCode>
                <c:ptCount val="5"/>
                <c:pt idx="0">
                  <c:v>2011</c:v>
                </c:pt>
                <c:pt idx="1">
                  <c:v>2012</c:v>
                </c:pt>
                <c:pt idx="2">
                  <c:v>2013</c:v>
                </c:pt>
                <c:pt idx="3">
                  <c:v>2014</c:v>
                </c:pt>
                <c:pt idx="4">
                  <c:v>2015</c:v>
                </c:pt>
              </c:numCache>
            </c:numRef>
          </c:cat>
          <c:val>
            <c:numRef>
              <c:f>表示シート!$E$38:$I$38</c:f>
              <c:numCache>
                <c:formatCode>#,##0_);[Red]\(#,##0\)</c:formatCode>
                <c:ptCount val="5"/>
                <c:pt idx="0">
                  <c:v>1452435</c:v>
                </c:pt>
                <c:pt idx="1">
                  <c:v>2451316</c:v>
                </c:pt>
                <c:pt idx="2">
                  <c:v>3646035</c:v>
                </c:pt>
                <c:pt idx="3">
                  <c:v>3685753</c:v>
                </c:pt>
                <c:pt idx="4">
                  <c:v>4460857</c:v>
                </c:pt>
              </c:numCache>
            </c:numRef>
          </c:val>
        </c:ser>
        <c:ser>
          <c:idx val="2"/>
          <c:order val="3"/>
          <c:tx>
            <c:strRef>
              <c:f>表示シート!$D$39</c:f>
              <c:strCache>
                <c:ptCount val="1"/>
                <c:pt idx="0">
                  <c:v>投資CF</c:v>
                </c:pt>
              </c:strCache>
            </c:strRef>
          </c:tx>
          <c:invertIfNegative val="0"/>
          <c:cat>
            <c:numRef>
              <c:f>表示シート!$E$35:$I$35</c:f>
              <c:numCache>
                <c:formatCode>General</c:formatCode>
                <c:ptCount val="5"/>
                <c:pt idx="0">
                  <c:v>2011</c:v>
                </c:pt>
                <c:pt idx="1">
                  <c:v>2012</c:v>
                </c:pt>
                <c:pt idx="2">
                  <c:v>2013</c:v>
                </c:pt>
                <c:pt idx="3">
                  <c:v>2014</c:v>
                </c:pt>
                <c:pt idx="4">
                  <c:v>2015</c:v>
                </c:pt>
              </c:numCache>
            </c:numRef>
          </c:cat>
          <c:val>
            <c:numRef>
              <c:f>表示シート!$E$39:$I$39</c:f>
              <c:numCache>
                <c:formatCode>#,##0_);[Red]\(#,##0\)</c:formatCode>
                <c:ptCount val="5"/>
                <c:pt idx="0">
                  <c:v>-1442658</c:v>
                </c:pt>
                <c:pt idx="1">
                  <c:v>-3027312</c:v>
                </c:pt>
                <c:pt idx="2">
                  <c:v>-4336248</c:v>
                </c:pt>
                <c:pt idx="3">
                  <c:v>-3813490</c:v>
                </c:pt>
                <c:pt idx="4">
                  <c:v>-3182544</c:v>
                </c:pt>
              </c:numCache>
            </c:numRef>
          </c:val>
        </c:ser>
        <c:dLbls>
          <c:showLegendKey val="0"/>
          <c:showVal val="0"/>
          <c:showCatName val="0"/>
          <c:showSerName val="0"/>
          <c:showPercent val="0"/>
          <c:showBubbleSize val="0"/>
        </c:dLbls>
        <c:gapWidth val="150"/>
        <c:overlap val="100"/>
        <c:axId val="158922240"/>
        <c:axId val="158923776"/>
      </c:barChart>
      <c:lineChart>
        <c:grouping val="standard"/>
        <c:varyColors val="0"/>
        <c:ser>
          <c:idx val="1"/>
          <c:order val="0"/>
          <c:tx>
            <c:strRef>
              <c:f>表示シート!$D$36</c:f>
              <c:strCache>
                <c:ptCount val="1"/>
                <c:pt idx="0">
                  <c:v>FCF（累積）</c:v>
                </c:pt>
              </c:strCache>
            </c:strRef>
          </c:tx>
          <c:dLbls>
            <c:dLbl>
              <c:idx val="0"/>
              <c:layout>
                <c:manualLayout>
                  <c:x val="-3.4433280322750996E-2"/>
                  <c:y val="4.3859649122807015E-2"/>
                </c:manualLayout>
              </c:layout>
              <c:showLegendKey val="0"/>
              <c:showVal val="1"/>
              <c:showCatName val="0"/>
              <c:showSerName val="0"/>
              <c:showPercent val="0"/>
              <c:showBubbleSize val="0"/>
            </c:dLbl>
            <c:dLbl>
              <c:idx val="1"/>
              <c:layout>
                <c:manualLayout>
                  <c:x val="-5.1649920484126498E-2"/>
                  <c:y val="3.5087719298245612E-2"/>
                </c:manualLayout>
              </c:layout>
              <c:showLegendKey val="0"/>
              <c:showVal val="1"/>
              <c:showCatName val="0"/>
              <c:showSerName val="0"/>
              <c:showPercent val="0"/>
              <c:showBubbleSize val="0"/>
            </c:dLbl>
            <c:dLbl>
              <c:idx val="2"/>
              <c:layout>
                <c:manualLayout>
                  <c:x val="-6.5040640609640779E-2"/>
                  <c:y val="4.0935672514619881E-2"/>
                </c:manualLayout>
              </c:layout>
              <c:showLegendKey val="0"/>
              <c:showVal val="1"/>
              <c:showCatName val="0"/>
              <c:showSerName val="0"/>
              <c:showPercent val="0"/>
              <c:showBubbleSize val="0"/>
            </c:dLbl>
            <c:dLbl>
              <c:idx val="3"/>
              <c:layout>
                <c:manualLayout>
                  <c:x val="-6.8866861899048129E-2"/>
                  <c:y val="3.5087719298245612E-2"/>
                </c:manualLayout>
              </c:layout>
              <c:showLegendKey val="0"/>
              <c:showVal val="1"/>
              <c:showCatName val="0"/>
              <c:showSerName val="0"/>
              <c:showPercent val="0"/>
              <c:showBubbleSize val="0"/>
            </c:dLbl>
            <c:dLbl>
              <c:idx val="4"/>
              <c:layout>
                <c:manualLayout>
                  <c:x val="-3.634624034068161E-2"/>
                  <c:y val="4.3859649122807015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表示シート!$E$35:$I$35</c:f>
              <c:numCache>
                <c:formatCode>General</c:formatCode>
                <c:ptCount val="5"/>
                <c:pt idx="0">
                  <c:v>2011</c:v>
                </c:pt>
                <c:pt idx="1">
                  <c:v>2012</c:v>
                </c:pt>
                <c:pt idx="2">
                  <c:v>2013</c:v>
                </c:pt>
                <c:pt idx="3">
                  <c:v>2014</c:v>
                </c:pt>
                <c:pt idx="4">
                  <c:v>2015</c:v>
                </c:pt>
              </c:numCache>
            </c:numRef>
          </c:cat>
          <c:val>
            <c:numRef>
              <c:f>表示シート!$E$36:$I$36</c:f>
              <c:numCache>
                <c:formatCode>#,##0_);[Red]\(#,##0\)</c:formatCode>
                <c:ptCount val="5"/>
                <c:pt idx="0">
                  <c:v>9777</c:v>
                </c:pt>
                <c:pt idx="1">
                  <c:v>-566219</c:v>
                </c:pt>
                <c:pt idx="2">
                  <c:v>-1256432</c:v>
                </c:pt>
                <c:pt idx="3">
                  <c:v>-1384169</c:v>
                </c:pt>
                <c:pt idx="4">
                  <c:v>-105856</c:v>
                </c:pt>
              </c:numCache>
            </c:numRef>
          </c:val>
          <c:smooth val="0"/>
        </c:ser>
        <c:ser>
          <c:idx val="0"/>
          <c:order val="1"/>
          <c:tx>
            <c:strRef>
              <c:f>表示シート!$D$37</c:f>
              <c:strCache>
                <c:ptCount val="1"/>
                <c:pt idx="0">
                  <c:v>FCF（単年）</c:v>
                </c:pt>
              </c:strCache>
            </c:strRef>
          </c:tx>
          <c:dLbls>
            <c:dLbl>
              <c:idx val="0"/>
              <c:layout>
                <c:manualLayout>
                  <c:x val="-2.8694550895732213E-2"/>
                  <c:y val="-3.2163742690058478E-2"/>
                </c:manualLayout>
              </c:layout>
              <c:showLegendKey val="0"/>
              <c:showVal val="1"/>
              <c:showCatName val="0"/>
              <c:showSerName val="0"/>
              <c:showPercent val="0"/>
              <c:showBubbleSize val="0"/>
            </c:dLbl>
            <c:dLbl>
              <c:idx val="1"/>
              <c:layout>
                <c:manualLayout>
                  <c:x val="-5.1649920484126498E-2"/>
                  <c:y val="-3.8011695906432719E-2"/>
                </c:manualLayout>
              </c:layout>
              <c:showLegendKey val="0"/>
              <c:showVal val="1"/>
              <c:showCatName val="0"/>
              <c:showSerName val="0"/>
              <c:showPercent val="0"/>
              <c:showBubbleSize val="0"/>
            </c:dLbl>
            <c:dLbl>
              <c:idx val="2"/>
              <c:layout>
                <c:manualLayout>
                  <c:x val="-4.4831950228094122E-2"/>
                  <c:y val="-3.5087719298245612E-2"/>
                </c:manualLayout>
              </c:layout>
              <c:showLegendKey val="0"/>
              <c:showVal val="1"/>
              <c:showCatName val="0"/>
              <c:showSerName val="0"/>
              <c:showPercent val="0"/>
              <c:showBubbleSize val="0"/>
            </c:dLbl>
            <c:dLbl>
              <c:idx val="3"/>
              <c:layout>
                <c:manualLayout>
                  <c:x val="-5.4298692288481602E-2"/>
                  <c:y val="-4.0935672514619881E-2"/>
                </c:manualLayout>
              </c:layout>
              <c:showLegendKey val="0"/>
              <c:showVal val="1"/>
              <c:showCatName val="0"/>
              <c:showSerName val="0"/>
              <c:showPercent val="0"/>
              <c:showBubbleSize val="0"/>
            </c:dLbl>
            <c:dLbl>
              <c:idx val="4"/>
              <c:layout>
                <c:manualLayout>
                  <c:x val="-2.3495065316287603E-2"/>
                  <c:y val="-3.508771929824561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表示シート!$E$35:$I$35</c:f>
              <c:numCache>
                <c:formatCode>General</c:formatCode>
                <c:ptCount val="5"/>
                <c:pt idx="0">
                  <c:v>2011</c:v>
                </c:pt>
                <c:pt idx="1">
                  <c:v>2012</c:v>
                </c:pt>
                <c:pt idx="2">
                  <c:v>2013</c:v>
                </c:pt>
                <c:pt idx="3">
                  <c:v>2014</c:v>
                </c:pt>
                <c:pt idx="4">
                  <c:v>2015</c:v>
                </c:pt>
              </c:numCache>
            </c:numRef>
          </c:cat>
          <c:val>
            <c:numRef>
              <c:f>表示シート!$E$37:$I$37</c:f>
              <c:numCache>
                <c:formatCode>#,##0_);[Red]\(#,##0\)</c:formatCode>
                <c:ptCount val="5"/>
                <c:pt idx="0">
                  <c:v>9777</c:v>
                </c:pt>
                <c:pt idx="1">
                  <c:v>-575996</c:v>
                </c:pt>
                <c:pt idx="2">
                  <c:v>-690213</c:v>
                </c:pt>
                <c:pt idx="3">
                  <c:v>-127737</c:v>
                </c:pt>
                <c:pt idx="4">
                  <c:v>1278313</c:v>
                </c:pt>
              </c:numCache>
            </c:numRef>
          </c:val>
          <c:smooth val="0"/>
        </c:ser>
        <c:dLbls>
          <c:showLegendKey val="0"/>
          <c:showVal val="0"/>
          <c:showCatName val="0"/>
          <c:showSerName val="0"/>
          <c:showPercent val="0"/>
          <c:showBubbleSize val="0"/>
        </c:dLbls>
        <c:marker val="1"/>
        <c:smooth val="0"/>
        <c:axId val="158922240"/>
        <c:axId val="158923776"/>
      </c:lineChart>
      <c:catAx>
        <c:axId val="158922240"/>
        <c:scaling>
          <c:orientation val="minMax"/>
        </c:scaling>
        <c:delete val="0"/>
        <c:axPos val="b"/>
        <c:numFmt formatCode="General" sourceLinked="1"/>
        <c:majorTickMark val="out"/>
        <c:minorTickMark val="none"/>
        <c:tickLblPos val="low"/>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923776"/>
        <c:crosses val="autoZero"/>
        <c:auto val="1"/>
        <c:lblAlgn val="ctr"/>
        <c:lblOffset val="100"/>
        <c:noMultiLvlLbl val="0"/>
      </c:catAx>
      <c:valAx>
        <c:axId val="158923776"/>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layout>
            <c:manualLayout>
              <c:xMode val="edge"/>
              <c:yMode val="edge"/>
              <c:x val="1.780528959051509E-2"/>
              <c:y val="2.7852143482064745E-2"/>
            </c:manualLayout>
          </c:layout>
          <c:overlay val="0"/>
        </c:title>
        <c:numFmt formatCode="#,##0_ " sourceLinked="0"/>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922240"/>
        <c:crosses val="autoZero"/>
        <c:crossBetween val="between"/>
        <c:dispUnits>
          <c:builtInUnit val="hundreds"/>
          <c:dispUnitsLbl/>
        </c:dispUnits>
      </c:valAx>
    </c:plotArea>
    <c:legend>
      <c:legendPos val="r"/>
      <c:legendEntry>
        <c:idx val="2"/>
        <c:txPr>
          <a:bodyPr/>
          <a:lstStyle/>
          <a:p>
            <a:pPr>
              <a:defRPr sz="1050"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8188166278702308"/>
          <c:y val="0.78606483400101301"/>
          <c:w val="0.17494983375323056"/>
          <c:h val="0.21393516599898696"/>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CF</a:t>
            </a:r>
            <a:r>
              <a:rPr lang="ja-JP"/>
              <a:t>マージン</a:t>
            </a: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3"/>
          <c:order val="3"/>
          <c:tx>
            <c:strRef>
              <c:f>表示シート!$D$46</c:f>
              <c:strCache>
                <c:ptCount val="1"/>
                <c:pt idx="0">
                  <c:v>営業CF</c:v>
                </c:pt>
              </c:strCache>
            </c:strRef>
          </c:tx>
          <c:invertIfNegative val="0"/>
          <c:cat>
            <c:numRef>
              <c:f>表示シート!$E$42:$I$42</c:f>
              <c:numCache>
                <c:formatCode>General</c:formatCode>
                <c:ptCount val="5"/>
                <c:pt idx="0">
                  <c:v>2011</c:v>
                </c:pt>
                <c:pt idx="1">
                  <c:v>2012</c:v>
                </c:pt>
                <c:pt idx="2">
                  <c:v>2013</c:v>
                </c:pt>
                <c:pt idx="3">
                  <c:v>2014</c:v>
                </c:pt>
                <c:pt idx="4">
                  <c:v>2015</c:v>
                </c:pt>
              </c:numCache>
            </c:numRef>
          </c:cat>
          <c:val>
            <c:numRef>
              <c:f>表示シート!$E$46:$I$46</c:f>
              <c:numCache>
                <c:formatCode>#,##0_);[Red]\(#,##0\)</c:formatCode>
                <c:ptCount val="5"/>
                <c:pt idx="0">
                  <c:v>1452435</c:v>
                </c:pt>
                <c:pt idx="1">
                  <c:v>2451316</c:v>
                </c:pt>
                <c:pt idx="2">
                  <c:v>3646035</c:v>
                </c:pt>
                <c:pt idx="3">
                  <c:v>3685753</c:v>
                </c:pt>
                <c:pt idx="4">
                  <c:v>4460857</c:v>
                </c:pt>
              </c:numCache>
            </c:numRef>
          </c:val>
        </c:ser>
        <c:ser>
          <c:idx val="4"/>
          <c:order val="4"/>
          <c:tx>
            <c:strRef>
              <c:f>表示シート!$D$47</c:f>
              <c:strCache>
                <c:ptCount val="1"/>
                <c:pt idx="0">
                  <c:v>当期純利益</c:v>
                </c:pt>
              </c:strCache>
            </c:strRef>
          </c:tx>
          <c:invertIfNegative val="0"/>
          <c:cat>
            <c:numRef>
              <c:f>表示シート!$E$42:$I$42</c:f>
              <c:numCache>
                <c:formatCode>General</c:formatCode>
                <c:ptCount val="5"/>
                <c:pt idx="0">
                  <c:v>2011</c:v>
                </c:pt>
                <c:pt idx="1">
                  <c:v>2012</c:v>
                </c:pt>
                <c:pt idx="2">
                  <c:v>2013</c:v>
                </c:pt>
                <c:pt idx="3">
                  <c:v>2014</c:v>
                </c:pt>
                <c:pt idx="4">
                  <c:v>2015</c:v>
                </c:pt>
              </c:numCache>
            </c:numRef>
          </c:cat>
          <c:val>
            <c:numRef>
              <c:f>表示シート!$E$47:$I$47</c:f>
              <c:numCache>
                <c:formatCode>#,##0_);[Red]\(#,##0\)</c:formatCode>
                <c:ptCount val="5"/>
                <c:pt idx="0">
                  <c:v>368302</c:v>
                </c:pt>
                <c:pt idx="1">
                  <c:v>1083482</c:v>
                </c:pt>
                <c:pt idx="2">
                  <c:v>1991648</c:v>
                </c:pt>
                <c:pt idx="3">
                  <c:v>2307904</c:v>
                </c:pt>
                <c:pt idx="4">
                  <c:v>2434211</c:v>
                </c:pt>
              </c:numCache>
            </c:numRef>
          </c:val>
        </c:ser>
        <c:dLbls>
          <c:showLegendKey val="0"/>
          <c:showVal val="0"/>
          <c:showCatName val="0"/>
          <c:showSerName val="0"/>
          <c:showPercent val="0"/>
          <c:showBubbleSize val="0"/>
        </c:dLbls>
        <c:gapWidth val="150"/>
        <c:axId val="159021696"/>
        <c:axId val="159019776"/>
      </c:barChart>
      <c:lineChart>
        <c:grouping val="standard"/>
        <c:varyColors val="0"/>
        <c:ser>
          <c:idx val="0"/>
          <c:order val="0"/>
          <c:tx>
            <c:strRef>
              <c:f>表示シート!$D$43</c:f>
              <c:strCache>
                <c:ptCount val="1"/>
                <c:pt idx="0">
                  <c:v>CFマージン</c:v>
                </c:pt>
              </c:strCache>
            </c:strRef>
          </c:tx>
          <c:spPr>
            <a:ln>
              <a:solidFill>
                <a:srgbClr val="0000FF"/>
              </a:solidFill>
            </a:ln>
          </c:spPr>
          <c:marker>
            <c:spPr>
              <a:solidFill>
                <a:srgbClr val="0000FF"/>
              </a:solidFill>
              <a:ln>
                <a:solidFill>
                  <a:srgbClr val="0000FF"/>
                </a:solidFill>
              </a:ln>
            </c:spPr>
          </c:marker>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4.6646852216759155E-2"/>
                  <c:y val="-3.2163742690058478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b="1"/>
                </a:pPr>
                <a:endParaRPr lang="ja-JP"/>
              </a:p>
            </c:txPr>
            <c:showLegendKey val="0"/>
            <c:showVal val="1"/>
            <c:showCatName val="0"/>
            <c:showSerName val="0"/>
            <c:showPercent val="0"/>
            <c:showBubbleSize val="0"/>
            <c:showLeaderLines val="0"/>
          </c:dLbls>
          <c:cat>
            <c:numRef>
              <c:f>表示シート!$E$42:$I$42</c:f>
              <c:numCache>
                <c:formatCode>General</c:formatCode>
                <c:ptCount val="5"/>
                <c:pt idx="0">
                  <c:v>2011</c:v>
                </c:pt>
                <c:pt idx="1">
                  <c:v>2012</c:v>
                </c:pt>
                <c:pt idx="2">
                  <c:v>2013</c:v>
                </c:pt>
                <c:pt idx="3">
                  <c:v>2014</c:v>
                </c:pt>
                <c:pt idx="4">
                  <c:v>2015</c:v>
                </c:pt>
              </c:numCache>
            </c:numRef>
          </c:cat>
          <c:val>
            <c:numRef>
              <c:f>表示シート!$E$43:$I$43</c:f>
              <c:numCache>
                <c:formatCode>#,##0.0;[Red]\-#,##0.0</c:formatCode>
                <c:ptCount val="5"/>
                <c:pt idx="0">
                  <c:v>7.8156592786143824</c:v>
                </c:pt>
                <c:pt idx="1">
                  <c:v>11.109928702578367</c:v>
                </c:pt>
                <c:pt idx="2">
                  <c:v>14.191373308120209</c:v>
                </c:pt>
                <c:pt idx="3">
                  <c:v>13.533386542763134</c:v>
                </c:pt>
                <c:pt idx="4">
                  <c:v>15.70551866876024</c:v>
                </c:pt>
              </c:numCache>
            </c:numRef>
          </c:val>
          <c:smooth val="0"/>
        </c:ser>
        <c:ser>
          <c:idx val="1"/>
          <c:order val="1"/>
          <c:tx>
            <c:strRef>
              <c:f>表示シート!$D$44</c:f>
              <c:strCache>
                <c:ptCount val="1"/>
                <c:pt idx="0">
                  <c:v>ROS</c:v>
                </c:pt>
              </c:strCache>
            </c:strRef>
          </c:tx>
          <c:dLbls>
            <c:dLbl>
              <c:idx val="2"/>
              <c:layout>
                <c:manualLayout>
                  <c:x val="-3.825920035861222E-3"/>
                  <c:y val="-3.5087719298245612E-2"/>
                </c:manualLayout>
              </c:layout>
              <c:showLegendKey val="0"/>
              <c:showVal val="1"/>
              <c:showCatName val="0"/>
              <c:showSerName val="0"/>
              <c:showPercent val="0"/>
              <c:showBubbleSize val="0"/>
            </c:dLbl>
            <c:dLbl>
              <c:idx val="3"/>
              <c:layout>
                <c:manualLayout>
                  <c:x val="-5.738880053791833E-3"/>
                  <c:y val="-3.5087719298245612E-2"/>
                </c:manualLayout>
              </c:layout>
              <c:showLegendKey val="0"/>
              <c:showVal val="1"/>
              <c:showCatName val="0"/>
              <c:showSerName val="0"/>
              <c:showPercent val="0"/>
              <c:showBubbleSize val="0"/>
            </c:dLbl>
            <c:dLbl>
              <c:idx val="4"/>
              <c:layout>
                <c:manualLayout>
                  <c:x val="-5.738880053791833E-3"/>
                  <c:y val="-3.5087719298245612E-2"/>
                </c:manualLayout>
              </c:layout>
              <c:showLegendKey val="0"/>
              <c:showVal val="1"/>
              <c:showCatName val="0"/>
              <c:showSerName val="0"/>
              <c:showPercent val="0"/>
              <c:showBubbleSize val="0"/>
            </c:dLbl>
            <c:txPr>
              <a:bodyPr/>
              <a:lstStyle/>
              <a:p>
                <a:pPr>
                  <a:defRPr sz="1100"/>
                </a:pPr>
                <a:endParaRPr lang="ja-JP"/>
              </a:p>
            </c:txPr>
            <c:showLegendKey val="0"/>
            <c:showVal val="1"/>
            <c:showCatName val="0"/>
            <c:showSerName val="0"/>
            <c:showPercent val="0"/>
            <c:showBubbleSize val="0"/>
            <c:showLeaderLines val="0"/>
          </c:dLbls>
          <c:cat>
            <c:numRef>
              <c:f>表示シート!$E$42:$I$42</c:f>
              <c:numCache>
                <c:formatCode>General</c:formatCode>
                <c:ptCount val="5"/>
                <c:pt idx="0">
                  <c:v>2011</c:v>
                </c:pt>
                <c:pt idx="1">
                  <c:v>2012</c:v>
                </c:pt>
                <c:pt idx="2">
                  <c:v>2013</c:v>
                </c:pt>
                <c:pt idx="3">
                  <c:v>2014</c:v>
                </c:pt>
                <c:pt idx="4">
                  <c:v>2015</c:v>
                </c:pt>
              </c:numCache>
            </c:numRef>
          </c:cat>
          <c:val>
            <c:numRef>
              <c:f>表示シート!$E$44:$I$44</c:f>
              <c:numCache>
                <c:formatCode>#,##0.0;[Red]\-#,##0.0</c:formatCode>
                <c:ptCount val="5"/>
                <c:pt idx="0">
                  <c:v>1.9818600788553253</c:v>
                </c:pt>
                <c:pt idx="1">
                  <c:v>4.9105899731111835</c:v>
                </c:pt>
                <c:pt idx="2">
                  <c:v>7.7520430457664284</c:v>
                </c:pt>
                <c:pt idx="3">
                  <c:v>8.4741861257629623</c:v>
                </c:pt>
                <c:pt idx="4">
                  <c:v>8.570224578864897</c:v>
                </c:pt>
              </c:numCache>
            </c:numRef>
          </c:val>
          <c:smooth val="0"/>
        </c:ser>
        <c:ser>
          <c:idx val="2"/>
          <c:order val="2"/>
          <c:tx>
            <c:strRef>
              <c:f>表示シート!$D$45</c:f>
              <c:strCache>
                <c:ptCount val="1"/>
                <c:pt idx="0">
                  <c:v>CF-利益GAP</c:v>
                </c:pt>
              </c:strCache>
            </c:strRef>
          </c:tx>
          <c:dLbls>
            <c:dLbl>
              <c:idx val="0"/>
              <c:layout>
                <c:manualLayout>
                  <c:x val="-5.9301760555848945E-2"/>
                  <c:y val="-5.8479532163742687E-3"/>
                </c:manualLayout>
              </c:layout>
              <c:showLegendKey val="0"/>
              <c:showVal val="1"/>
              <c:showCatName val="0"/>
              <c:showSerName val="0"/>
              <c:showPercent val="0"/>
              <c:showBubbleSize val="0"/>
            </c:dLbl>
            <c:dLbl>
              <c:idx val="1"/>
              <c:layout>
                <c:manualLayout>
                  <c:x val="-1.3390720125514278E-2"/>
                  <c:y val="-3.5087719298245612E-2"/>
                </c:manualLayout>
              </c:layout>
              <c:showLegendKey val="0"/>
              <c:showVal val="1"/>
              <c:showCatName val="0"/>
              <c:showSerName val="0"/>
              <c:showPercent val="0"/>
              <c:showBubbleSize val="0"/>
            </c:dLbl>
            <c:dLbl>
              <c:idx val="2"/>
              <c:layout>
                <c:manualLayout>
                  <c:x val="-1.1477760107583666E-2"/>
                  <c:y val="-2.046783625730994E-2"/>
                </c:manualLayout>
              </c:layout>
              <c:showLegendKey val="0"/>
              <c:showVal val="1"/>
              <c:showCatName val="0"/>
              <c:showSerName val="0"/>
              <c:showPercent val="0"/>
              <c:showBubbleSize val="0"/>
            </c:dLbl>
            <c:dLbl>
              <c:idx val="3"/>
              <c:layout>
                <c:manualLayout>
                  <c:x val="-1.7216640161375498E-2"/>
                  <c:y val="4.0935672514619881E-2"/>
                </c:manualLayout>
              </c:layout>
              <c:showLegendKey val="0"/>
              <c:showVal val="1"/>
              <c:showCatName val="0"/>
              <c:showSerName val="0"/>
              <c:showPercent val="0"/>
              <c:showBubbleSize val="0"/>
            </c:dLbl>
            <c:dLbl>
              <c:idx val="4"/>
              <c:layout>
                <c:manualLayout>
                  <c:x val="-1.5303680143444888E-2"/>
                  <c:y val="3.2163742690058478E-2"/>
                </c:manualLayout>
              </c:layout>
              <c:showLegendKey val="0"/>
              <c:showVal val="1"/>
              <c:showCatName val="0"/>
              <c:showSerName val="0"/>
              <c:showPercent val="0"/>
              <c:showBubbleSize val="0"/>
            </c:dLbl>
            <c:txPr>
              <a:bodyPr/>
              <a:lstStyle/>
              <a:p>
                <a:pPr>
                  <a:defRPr sz="1100"/>
                </a:pPr>
                <a:endParaRPr lang="ja-JP"/>
              </a:p>
            </c:txPr>
            <c:showLegendKey val="0"/>
            <c:showVal val="1"/>
            <c:showCatName val="0"/>
            <c:showSerName val="0"/>
            <c:showPercent val="0"/>
            <c:showBubbleSize val="0"/>
            <c:showLeaderLines val="0"/>
          </c:dLbls>
          <c:cat>
            <c:numRef>
              <c:f>表示シート!$E$42:$I$42</c:f>
              <c:numCache>
                <c:formatCode>General</c:formatCode>
                <c:ptCount val="5"/>
                <c:pt idx="0">
                  <c:v>2011</c:v>
                </c:pt>
                <c:pt idx="1">
                  <c:v>2012</c:v>
                </c:pt>
                <c:pt idx="2">
                  <c:v>2013</c:v>
                </c:pt>
                <c:pt idx="3">
                  <c:v>2014</c:v>
                </c:pt>
                <c:pt idx="4">
                  <c:v>2015</c:v>
                </c:pt>
              </c:numCache>
            </c:numRef>
          </c:cat>
          <c:val>
            <c:numRef>
              <c:f>表示シート!$E$45:$I$45</c:f>
              <c:numCache>
                <c:formatCode>#,##0.0;[Red]\-#,##0.0</c:formatCode>
                <c:ptCount val="5"/>
                <c:pt idx="0">
                  <c:v>5.8337991997590573</c:v>
                </c:pt>
                <c:pt idx="1">
                  <c:v>6.1993387294671836</c:v>
                </c:pt>
                <c:pt idx="2">
                  <c:v>6.4393302623537805</c:v>
                </c:pt>
                <c:pt idx="3">
                  <c:v>5.0592004170001719</c:v>
                </c:pt>
                <c:pt idx="4">
                  <c:v>7.1352940898953428</c:v>
                </c:pt>
              </c:numCache>
            </c:numRef>
          </c:val>
          <c:smooth val="0"/>
        </c:ser>
        <c:dLbls>
          <c:showLegendKey val="0"/>
          <c:showVal val="0"/>
          <c:showCatName val="0"/>
          <c:showSerName val="0"/>
          <c:showPercent val="0"/>
          <c:showBubbleSize val="0"/>
        </c:dLbls>
        <c:marker val="1"/>
        <c:smooth val="0"/>
        <c:axId val="159003776"/>
        <c:axId val="159005312"/>
      </c:lineChart>
      <c:catAx>
        <c:axId val="159003776"/>
        <c:scaling>
          <c:orientation val="minMax"/>
        </c:scaling>
        <c:delete val="0"/>
        <c:axPos val="b"/>
        <c:numFmt formatCode="General" sourceLinked="1"/>
        <c:majorTickMark val="out"/>
        <c:minorTickMark val="none"/>
        <c:tickLblPos val="nextTo"/>
        <c:crossAx val="159005312"/>
        <c:crosses val="autoZero"/>
        <c:auto val="1"/>
        <c:lblAlgn val="ctr"/>
        <c:lblOffset val="100"/>
        <c:noMultiLvlLbl val="0"/>
      </c:catAx>
      <c:valAx>
        <c:axId val="159005312"/>
        <c:scaling>
          <c:orientation val="minMax"/>
        </c:scaling>
        <c:delete val="0"/>
        <c:axPos val="l"/>
        <c:majorGridlines>
          <c:spPr>
            <a:ln>
              <a:noFill/>
            </a:ln>
          </c:spPr>
        </c:majorGridlines>
        <c:title>
          <c:tx>
            <c:rich>
              <a:bodyPr rot="0" vert="horz"/>
              <a:lstStyle/>
              <a:p>
                <a:pPr>
                  <a:defRPr/>
                </a:pPr>
                <a:r>
                  <a:rPr lang="ja-JP"/>
                  <a:t>（％）</a:t>
                </a:r>
              </a:p>
            </c:rich>
          </c:tx>
          <c:layout>
            <c:manualLayout>
              <c:xMode val="edge"/>
              <c:yMode val="edge"/>
              <c:x val="1.2066363096817837E-2"/>
              <c:y val="4.8319979739374685E-2"/>
            </c:manualLayout>
          </c:layout>
          <c:overlay val="0"/>
        </c:title>
        <c:numFmt formatCode="#,##0_);[Red]\(#,##0\)" sourceLinked="0"/>
        <c:majorTickMark val="out"/>
        <c:minorTickMark val="none"/>
        <c:tickLblPos val="nextTo"/>
        <c:crossAx val="159003776"/>
        <c:crosses val="autoZero"/>
        <c:crossBetween val="between"/>
      </c:valAx>
      <c:valAx>
        <c:axId val="159019776"/>
        <c:scaling>
          <c:orientation val="minMax"/>
        </c:scaling>
        <c:delete val="0"/>
        <c:axPos val="r"/>
        <c:numFmt formatCode="#,##0_);[Red]\(#,##0\)" sourceLinked="1"/>
        <c:majorTickMark val="out"/>
        <c:minorTickMark val="none"/>
        <c:tickLblPos val="nextTo"/>
        <c:crossAx val="159021696"/>
        <c:crosses val="max"/>
        <c:crossBetween val="between"/>
        <c:dispUnits>
          <c:builtInUnit val="hundreds"/>
          <c:dispUnitsLbl>
            <c:layout>
              <c:manualLayout>
                <c:xMode val="edge"/>
                <c:yMode val="edge"/>
                <c:x val="0.77726563001304727"/>
                <c:y val="2.6615554634618042E-2"/>
              </c:manualLayout>
            </c:layout>
            <c:tx>
              <c:rich>
                <a:bodyPr rot="0" vert="horz"/>
                <a:lstStyle/>
                <a:p>
                  <a:pPr>
                    <a:defRPr b="0"/>
                  </a:pPr>
                  <a:r>
                    <a:rPr lang="ja-JP" b="0"/>
                    <a:t>（億円）</a:t>
                  </a:r>
                </a:p>
              </c:rich>
            </c:tx>
          </c:dispUnitsLbl>
        </c:dispUnits>
      </c:valAx>
      <c:catAx>
        <c:axId val="159021696"/>
        <c:scaling>
          <c:orientation val="minMax"/>
        </c:scaling>
        <c:delete val="1"/>
        <c:axPos val="b"/>
        <c:numFmt formatCode="General" sourceLinked="1"/>
        <c:majorTickMark val="out"/>
        <c:minorTickMark val="none"/>
        <c:tickLblPos val="nextTo"/>
        <c:crossAx val="159019776"/>
        <c:crosses val="autoZero"/>
        <c:auto val="1"/>
        <c:lblAlgn val="ctr"/>
        <c:lblOffset val="100"/>
        <c:noMultiLvlLbl val="0"/>
      </c:catAx>
    </c:plotArea>
    <c:legend>
      <c:legendPos val="r"/>
      <c:layout>
        <c:manualLayout>
          <c:xMode val="edge"/>
          <c:yMode val="edge"/>
          <c:x val="0.8283814279598839"/>
          <c:y val="0.72173734862089611"/>
          <c:w val="0.16613108807057045"/>
          <c:h val="0.27153497260210896"/>
        </c:manualLayout>
      </c:layout>
      <c:overlay val="0"/>
      <c:spPr>
        <a:solidFill>
          <a:schemeClr val="bg1"/>
        </a:solidFill>
        <a:ln>
          <a:solidFill>
            <a:schemeClr val="bg1">
              <a:lumMod val="50000"/>
            </a:schemeClr>
          </a:solidFill>
        </a:ln>
      </c:spPr>
    </c:legend>
    <c:plotVisOnly val="1"/>
    <c:dispBlanksAs val="gap"/>
    <c:showDLblsOverMax val="0"/>
  </c:chart>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ROE</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stacked"/>
        <c:varyColors val="0"/>
        <c:ser>
          <c:idx val="1"/>
          <c:order val="1"/>
          <c:tx>
            <c:strRef>
              <c:f>表示シート!$D$54</c:f>
              <c:strCache>
                <c:ptCount val="1"/>
                <c:pt idx="0">
                  <c:v>純資産</c:v>
                </c:pt>
              </c:strCache>
            </c:strRef>
          </c:tx>
          <c:spPr>
            <a:solidFill>
              <a:schemeClr val="accent4">
                <a:lumMod val="60000"/>
                <a:lumOff val="40000"/>
              </a:schemeClr>
            </a:solidFill>
          </c:spPr>
          <c:invertIfNegative val="0"/>
          <c:cat>
            <c:numRef>
              <c:f>表示シート!$E$51:$I$51</c:f>
              <c:numCache>
                <c:formatCode>General</c:formatCode>
                <c:ptCount val="5"/>
                <c:pt idx="0">
                  <c:v>2011</c:v>
                </c:pt>
                <c:pt idx="1">
                  <c:v>2012</c:v>
                </c:pt>
                <c:pt idx="2">
                  <c:v>2013</c:v>
                </c:pt>
                <c:pt idx="3">
                  <c:v>2014</c:v>
                </c:pt>
                <c:pt idx="4">
                  <c:v>2015</c:v>
                </c:pt>
              </c:numCache>
            </c:numRef>
          </c:cat>
          <c:val>
            <c:numRef>
              <c:f>表示シート!$E$54:$I$54</c:f>
              <c:numCache>
                <c:formatCode>#,##0_);[Red]\(#,##0\)</c:formatCode>
                <c:ptCount val="5"/>
                <c:pt idx="0">
                  <c:v>11066478</c:v>
                </c:pt>
                <c:pt idx="1">
                  <c:v>12772856</c:v>
                </c:pt>
                <c:pt idx="2">
                  <c:v>15218987</c:v>
                </c:pt>
                <c:pt idx="3">
                  <c:v>17647329</c:v>
                </c:pt>
                <c:pt idx="4">
                  <c:v>18088186</c:v>
                </c:pt>
              </c:numCache>
            </c:numRef>
          </c:val>
        </c:ser>
        <c:dLbls>
          <c:showLegendKey val="0"/>
          <c:showVal val="0"/>
          <c:showCatName val="0"/>
          <c:showSerName val="0"/>
          <c:showPercent val="0"/>
          <c:showBubbleSize val="0"/>
        </c:dLbls>
        <c:gapWidth val="150"/>
        <c:overlap val="100"/>
        <c:axId val="158825088"/>
        <c:axId val="158823168"/>
      </c:barChart>
      <c:lineChart>
        <c:grouping val="standard"/>
        <c:varyColors val="0"/>
        <c:ser>
          <c:idx val="0"/>
          <c:order val="0"/>
          <c:tx>
            <c:strRef>
              <c:f>表示シート!$D$52</c:f>
              <c:strCache>
                <c:ptCount val="1"/>
                <c:pt idx="0">
                  <c:v>ROE</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表示シート!$E$51:$I$51</c:f>
              <c:numCache>
                <c:formatCode>General</c:formatCode>
                <c:ptCount val="5"/>
                <c:pt idx="0">
                  <c:v>2011</c:v>
                </c:pt>
                <c:pt idx="1">
                  <c:v>2012</c:v>
                </c:pt>
                <c:pt idx="2">
                  <c:v>2013</c:v>
                </c:pt>
                <c:pt idx="3">
                  <c:v>2014</c:v>
                </c:pt>
                <c:pt idx="4">
                  <c:v>2015</c:v>
                </c:pt>
              </c:numCache>
            </c:numRef>
          </c:cat>
          <c:val>
            <c:numRef>
              <c:f>表示シート!$E$52:$I$52</c:f>
              <c:numCache>
                <c:formatCode>#,##0.0;[Red]\-#,##0.0</c:formatCode>
                <c:ptCount val="5"/>
                <c:pt idx="0">
                  <c:v>3.3280868583482475</c:v>
                </c:pt>
                <c:pt idx="1">
                  <c:v>8.4826917331566243</c:v>
                </c:pt>
                <c:pt idx="2">
                  <c:v>13.08660031052001</c:v>
                </c:pt>
                <c:pt idx="3">
                  <c:v>13.077922443674053</c:v>
                </c:pt>
                <c:pt idx="4">
                  <c:v>13.457463340989529</c:v>
                </c:pt>
              </c:numCache>
            </c:numRef>
          </c:val>
          <c:smooth val="0"/>
        </c:ser>
        <c:dLbls>
          <c:showLegendKey val="0"/>
          <c:showVal val="0"/>
          <c:showCatName val="0"/>
          <c:showSerName val="0"/>
          <c:showPercent val="0"/>
          <c:showBubbleSize val="0"/>
        </c:dLbls>
        <c:marker val="1"/>
        <c:smooth val="0"/>
        <c:axId val="158815360"/>
        <c:axId val="158816896"/>
      </c:lineChart>
      <c:catAx>
        <c:axId val="158815360"/>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816896"/>
        <c:crosses val="autoZero"/>
        <c:auto val="1"/>
        <c:lblAlgn val="ctr"/>
        <c:lblOffset val="100"/>
        <c:noMultiLvlLbl val="0"/>
      </c:catAx>
      <c:valAx>
        <c:axId val="158816896"/>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815360"/>
        <c:crosses val="autoZero"/>
        <c:crossBetween val="between"/>
      </c:valAx>
      <c:valAx>
        <c:axId val="158823168"/>
        <c:scaling>
          <c:orientation val="minMax"/>
        </c:scaling>
        <c:delete val="0"/>
        <c:axPos val="r"/>
        <c:numFmt formatCode="#,##0_);[Red]\(#,##0\)" sourceLinked="1"/>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58825088"/>
        <c:crosses val="max"/>
        <c:crossBetween val="between"/>
        <c:dispUnits>
          <c:builtInUnit val="hundreds"/>
          <c:dispUnitsLbl>
            <c:layout>
              <c:manualLayout>
                <c:xMode val="edge"/>
                <c:yMode val="edge"/>
                <c:x val="0.78781070914180995"/>
                <c:y val="4.1235437675553717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58825088"/>
        <c:scaling>
          <c:orientation val="minMax"/>
        </c:scaling>
        <c:delete val="1"/>
        <c:axPos val="b"/>
        <c:numFmt formatCode="General" sourceLinked="1"/>
        <c:majorTickMark val="out"/>
        <c:minorTickMark val="none"/>
        <c:tickLblPos val="nextTo"/>
        <c:crossAx val="158823168"/>
        <c:crosses val="autoZero"/>
        <c:auto val="1"/>
        <c:lblAlgn val="ctr"/>
        <c:lblOffset val="100"/>
        <c:noMultiLvlLbl val="0"/>
      </c:catAx>
    </c:plotArea>
    <c:legend>
      <c:legendPos val="r"/>
      <c:layout>
        <c:manualLayout>
          <c:xMode val="edge"/>
          <c:yMode val="edge"/>
          <c:x val="0.87237950837228795"/>
          <c:y val="0.8737841322466271"/>
          <c:w val="0.11477760107583666"/>
          <c:h val="0.10861398904084359"/>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Net</a:t>
            </a:r>
            <a:r>
              <a:rPr lang="ja-JP" altLang="en-US" baseline="0">
                <a:latin typeface="Meiryo UI" panose="020B0604030504040204" pitchFamily="50" charset="-128"/>
                <a:ea typeface="Meiryo UI" panose="020B0604030504040204" pitchFamily="50" charset="-128"/>
                <a:cs typeface="Meiryo UI" panose="020B0604030504040204" pitchFamily="50" charset="-128"/>
              </a:rPr>
              <a:t> </a:t>
            </a:r>
            <a:r>
              <a:rPr lang="en-US" altLang="ja-JP" baseline="0">
                <a:latin typeface="Meiryo UI" panose="020B0604030504040204" pitchFamily="50" charset="-128"/>
                <a:ea typeface="Meiryo UI" panose="020B0604030504040204" pitchFamily="50" charset="-128"/>
                <a:cs typeface="Meiryo UI" panose="020B0604030504040204" pitchFamily="50" charset="-128"/>
              </a:rPr>
              <a:t>D/E Ratio</a:t>
            </a:r>
            <a:endParaRPr lang="en-US" altLang="ja-JP">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2"/>
          <c:order val="2"/>
          <c:tx>
            <c:strRef>
              <c:f>表示シート!$D$60</c:f>
              <c:strCache>
                <c:ptCount val="1"/>
                <c:pt idx="0">
                  <c:v>現預金</c:v>
                </c:pt>
              </c:strCache>
            </c:strRef>
          </c:tx>
          <c:invertIfNegative val="0"/>
          <c:cat>
            <c:numRef>
              <c:f>表示シート!$E$57:$I$57</c:f>
              <c:numCache>
                <c:formatCode>General</c:formatCode>
                <c:ptCount val="5"/>
                <c:pt idx="0">
                  <c:v>2011</c:v>
                </c:pt>
                <c:pt idx="1">
                  <c:v>2012</c:v>
                </c:pt>
                <c:pt idx="2">
                  <c:v>2013</c:v>
                </c:pt>
                <c:pt idx="3">
                  <c:v>2014</c:v>
                </c:pt>
                <c:pt idx="4">
                  <c:v>2015</c:v>
                </c:pt>
              </c:numCache>
            </c:numRef>
          </c:cat>
          <c:val>
            <c:numRef>
              <c:f>表示シート!$E$60:$I$60</c:f>
              <c:numCache>
                <c:formatCode>#,##0_);[Red]\(#,##0\)</c:formatCode>
                <c:ptCount val="5"/>
                <c:pt idx="0">
                  <c:v>1759501</c:v>
                </c:pt>
                <c:pt idx="1">
                  <c:v>1824997</c:v>
                </c:pt>
                <c:pt idx="2">
                  <c:v>2221377</c:v>
                </c:pt>
                <c:pt idx="3">
                  <c:v>2433878</c:v>
                </c:pt>
                <c:pt idx="4">
                  <c:v>3971462</c:v>
                </c:pt>
              </c:numCache>
            </c:numRef>
          </c:val>
        </c:ser>
        <c:ser>
          <c:idx val="3"/>
          <c:order val="3"/>
          <c:tx>
            <c:strRef>
              <c:f>表示シート!$D$61</c:f>
              <c:strCache>
                <c:ptCount val="1"/>
                <c:pt idx="0">
                  <c:v>有利子負債</c:v>
                </c:pt>
              </c:strCache>
            </c:strRef>
          </c:tx>
          <c:invertIfNegative val="0"/>
          <c:cat>
            <c:numRef>
              <c:f>表示シート!$E$57:$I$57</c:f>
              <c:numCache>
                <c:formatCode>General</c:formatCode>
                <c:ptCount val="5"/>
                <c:pt idx="0">
                  <c:v>2011</c:v>
                </c:pt>
                <c:pt idx="1">
                  <c:v>2012</c:v>
                </c:pt>
                <c:pt idx="2">
                  <c:v>2013</c:v>
                </c:pt>
                <c:pt idx="3">
                  <c:v>2014</c:v>
                </c:pt>
                <c:pt idx="4">
                  <c:v>2015</c:v>
                </c:pt>
              </c:numCache>
            </c:numRef>
          </c:cat>
          <c:val>
            <c:numRef>
              <c:f>表示シート!$E$61:$I$61</c:f>
              <c:numCache>
                <c:formatCode>#,##0_);[Red]\(#,##0\)</c:formatCode>
                <c:ptCount val="5"/>
                <c:pt idx="0">
                  <c:v>12005546</c:v>
                </c:pt>
                <c:pt idx="1">
                  <c:v>14131780</c:v>
                </c:pt>
                <c:pt idx="2">
                  <c:v>16327393</c:v>
                </c:pt>
                <c:pt idx="3">
                  <c:v>18977887</c:v>
                </c:pt>
                <c:pt idx="4">
                  <c:v>18293153</c:v>
                </c:pt>
              </c:numCache>
            </c:numRef>
          </c:val>
        </c:ser>
        <c:ser>
          <c:idx val="4"/>
          <c:order val="4"/>
          <c:tx>
            <c:strRef>
              <c:f>表示シート!$D$62</c:f>
              <c:strCache>
                <c:ptCount val="1"/>
                <c:pt idx="0">
                  <c:v>純資産</c:v>
                </c:pt>
              </c:strCache>
            </c:strRef>
          </c:tx>
          <c:invertIfNegative val="0"/>
          <c:cat>
            <c:numRef>
              <c:f>表示シート!$E$57:$I$57</c:f>
              <c:numCache>
                <c:formatCode>General</c:formatCode>
                <c:ptCount val="5"/>
                <c:pt idx="0">
                  <c:v>2011</c:v>
                </c:pt>
                <c:pt idx="1">
                  <c:v>2012</c:v>
                </c:pt>
                <c:pt idx="2">
                  <c:v>2013</c:v>
                </c:pt>
                <c:pt idx="3">
                  <c:v>2014</c:v>
                </c:pt>
                <c:pt idx="4">
                  <c:v>2015</c:v>
                </c:pt>
              </c:numCache>
            </c:numRef>
          </c:cat>
          <c:val>
            <c:numRef>
              <c:f>表示シート!$E$62:$I$62</c:f>
              <c:numCache>
                <c:formatCode>#,##0_);[Red]\(#,##0\)</c:formatCode>
                <c:ptCount val="5"/>
                <c:pt idx="0">
                  <c:v>11066478</c:v>
                </c:pt>
                <c:pt idx="1">
                  <c:v>12772856</c:v>
                </c:pt>
                <c:pt idx="2">
                  <c:v>15218987</c:v>
                </c:pt>
                <c:pt idx="3">
                  <c:v>17647329</c:v>
                </c:pt>
                <c:pt idx="4">
                  <c:v>18088186</c:v>
                </c:pt>
              </c:numCache>
            </c:numRef>
          </c:val>
        </c:ser>
        <c:dLbls>
          <c:showLegendKey val="0"/>
          <c:showVal val="0"/>
          <c:showCatName val="0"/>
          <c:showSerName val="0"/>
          <c:showPercent val="0"/>
          <c:showBubbleSize val="0"/>
        </c:dLbls>
        <c:gapWidth val="150"/>
        <c:overlap val="30"/>
        <c:axId val="164410880"/>
        <c:axId val="164400512"/>
      </c:barChart>
      <c:lineChart>
        <c:grouping val="standard"/>
        <c:varyColors val="0"/>
        <c:ser>
          <c:idx val="0"/>
          <c:order val="0"/>
          <c:tx>
            <c:strRef>
              <c:f>表示シート!$D$58</c:f>
              <c:strCache>
                <c:ptCount val="1"/>
                <c:pt idx="0">
                  <c:v>Net D/E Ratio</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表示シート!$E$57:$I$57</c:f>
              <c:numCache>
                <c:formatCode>General</c:formatCode>
                <c:ptCount val="5"/>
                <c:pt idx="0">
                  <c:v>2011</c:v>
                </c:pt>
                <c:pt idx="1">
                  <c:v>2012</c:v>
                </c:pt>
                <c:pt idx="2">
                  <c:v>2013</c:v>
                </c:pt>
                <c:pt idx="3">
                  <c:v>2014</c:v>
                </c:pt>
                <c:pt idx="4">
                  <c:v>2015</c:v>
                </c:pt>
              </c:numCache>
            </c:numRef>
          </c:cat>
          <c:val>
            <c:numRef>
              <c:f>表示シート!$E$58:$I$58</c:f>
              <c:numCache>
                <c:formatCode>#,##0.00_);[Red]\(#,##0.00\)</c:formatCode>
                <c:ptCount val="5"/>
                <c:pt idx="0">
                  <c:v>0.92586322405375943</c:v>
                </c:pt>
                <c:pt idx="1">
                  <c:v>0.9635106666825336</c:v>
                </c:pt>
                <c:pt idx="2">
                  <c:v>0.92686957417073812</c:v>
                </c:pt>
                <c:pt idx="3">
                  <c:v>0.93747949052233348</c:v>
                </c:pt>
                <c:pt idx="4">
                  <c:v>0.79177044066220903</c:v>
                </c:pt>
              </c:numCache>
            </c:numRef>
          </c:val>
          <c:smooth val="0"/>
        </c:ser>
        <c:ser>
          <c:idx val="1"/>
          <c:order val="1"/>
          <c:tx>
            <c:strRef>
              <c:f>表示シート!$D$59</c:f>
              <c:strCache>
                <c:ptCount val="1"/>
                <c:pt idx="0">
                  <c:v>D/E Ratio</c:v>
                </c:pt>
              </c:strCache>
            </c:strRef>
          </c:tx>
          <c:dLbls>
            <c:dLbl>
              <c:idx val="0"/>
              <c:layout>
                <c:manualLayout>
                  <c:x val="-3.4433280322750996E-2"/>
                  <c:y val="-3.8011695906432746E-2"/>
                </c:manualLayout>
              </c:layout>
              <c:showLegendKey val="0"/>
              <c:showVal val="1"/>
              <c:showCatName val="0"/>
              <c:showSerName val="0"/>
              <c:showPercent val="0"/>
              <c:showBubbleSize val="0"/>
            </c:dLbl>
            <c:dLbl>
              <c:idx val="1"/>
              <c:layout>
                <c:manualLayout>
                  <c:x val="-3.4433280322750962E-2"/>
                  <c:y val="-4.0935672514619881E-2"/>
                </c:manualLayout>
              </c:layout>
              <c:showLegendKey val="0"/>
              <c:showVal val="1"/>
              <c:showCatName val="0"/>
              <c:showSerName val="0"/>
              <c:showPercent val="0"/>
              <c:showBubbleSize val="0"/>
            </c:dLbl>
            <c:dLbl>
              <c:idx val="2"/>
              <c:layout>
                <c:manualLayout>
                  <c:x val="-2.6781440251028556E-2"/>
                  <c:y val="-3.2163742690058478E-2"/>
                </c:manualLayout>
              </c:layout>
              <c:showLegendKey val="0"/>
              <c:showVal val="1"/>
              <c:showCatName val="0"/>
              <c:showSerName val="0"/>
              <c:showPercent val="0"/>
              <c:showBubbleSize val="0"/>
            </c:dLbl>
            <c:dLbl>
              <c:idx val="3"/>
              <c:layout>
                <c:manualLayout>
                  <c:x val="5.7388800537919032E-3"/>
                  <c:y val="-2.046783625730994E-2"/>
                </c:manualLayout>
              </c:layout>
              <c:showLegendKey val="0"/>
              <c:showVal val="1"/>
              <c:showCatName val="0"/>
              <c:showSerName val="0"/>
              <c:showPercent val="0"/>
              <c:showBubbleSize val="0"/>
            </c:dLbl>
            <c:dLbl>
              <c:idx val="4"/>
              <c:layout>
                <c:manualLayout>
                  <c:x val="-3.825920035861222E-3"/>
                  <c:y val="-5.8479532163742687E-3"/>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表示シート!$E$57:$I$57</c:f>
              <c:numCache>
                <c:formatCode>General</c:formatCode>
                <c:ptCount val="5"/>
                <c:pt idx="0">
                  <c:v>2011</c:v>
                </c:pt>
                <c:pt idx="1">
                  <c:v>2012</c:v>
                </c:pt>
                <c:pt idx="2">
                  <c:v>2013</c:v>
                </c:pt>
                <c:pt idx="3">
                  <c:v>2014</c:v>
                </c:pt>
                <c:pt idx="4">
                  <c:v>2015</c:v>
                </c:pt>
              </c:numCache>
            </c:numRef>
          </c:cat>
          <c:val>
            <c:numRef>
              <c:f>表示シート!$E$59:$I$59</c:f>
              <c:numCache>
                <c:formatCode>#,##0.00_);[Red]\(#,##0.00\)</c:formatCode>
                <c:ptCount val="5"/>
                <c:pt idx="0">
                  <c:v>1.0848569888269781</c:v>
                </c:pt>
                <c:pt idx="1">
                  <c:v>1.1063915540893907</c:v>
                </c:pt>
                <c:pt idx="2">
                  <c:v>1.07283047156818</c:v>
                </c:pt>
                <c:pt idx="3">
                  <c:v>1.0753971323365705</c:v>
                </c:pt>
                <c:pt idx="4">
                  <c:v>1.0113315398238385</c:v>
                </c:pt>
              </c:numCache>
            </c:numRef>
          </c:val>
          <c:smooth val="0"/>
        </c:ser>
        <c:dLbls>
          <c:showLegendKey val="0"/>
          <c:showVal val="0"/>
          <c:showCatName val="0"/>
          <c:showSerName val="0"/>
          <c:showPercent val="0"/>
          <c:showBubbleSize val="0"/>
        </c:dLbls>
        <c:marker val="1"/>
        <c:smooth val="0"/>
        <c:axId val="164397056"/>
        <c:axId val="164398592"/>
      </c:lineChart>
      <c:catAx>
        <c:axId val="164397056"/>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4398592"/>
        <c:crosses val="autoZero"/>
        <c:auto val="1"/>
        <c:lblAlgn val="ctr"/>
        <c:lblOffset val="100"/>
        <c:noMultiLvlLbl val="0"/>
      </c:catAx>
      <c:valAx>
        <c:axId val="164398592"/>
        <c:scaling>
          <c:orientation val="minMax"/>
          <c:max val="1.2"/>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0_);[Red]\(#,##0.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4397056"/>
        <c:crosses val="autoZero"/>
        <c:crossBetween val="between"/>
      </c:valAx>
      <c:valAx>
        <c:axId val="164400512"/>
        <c:scaling>
          <c:orientation val="minMax"/>
        </c:scaling>
        <c:delete val="0"/>
        <c:axPos val="r"/>
        <c:numFmt formatCode="#,##0_);[Red]\(#,##0\)" sourceLinked="1"/>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4410880"/>
        <c:crosses val="max"/>
        <c:crossBetween val="between"/>
        <c:dispUnits>
          <c:builtInUnit val="hundreds"/>
          <c:dispUnitsLbl>
            <c:layout>
              <c:manualLayout>
                <c:xMode val="edge"/>
                <c:yMode val="edge"/>
                <c:x val="0.79230526142330848"/>
                <c:y val="4.7083390891927979E-2"/>
              </c:manualLayout>
            </c:layout>
            <c:tx>
              <c:rich>
                <a:bodyPr rot="0" vert="horz"/>
                <a:lstStyle/>
                <a:p>
                  <a:pPr>
                    <a:defRPr sz="1000" b="0">
                      <a:latin typeface="Meiryo UI" panose="020B0604030504040204" pitchFamily="50" charset="-128"/>
                      <a:ea typeface="Meiryo UI" panose="020B0604030504040204" pitchFamily="50" charset="-128"/>
                      <a:cs typeface="Meiryo UI" panose="020B0604030504040204" pitchFamily="50" charset="-128"/>
                    </a:defRPr>
                  </a:pPr>
                  <a:r>
                    <a:rPr lang="ja-JP" altLang="en-US" sz="1000" b="0">
                      <a:latin typeface="Meiryo UI" panose="020B0604030504040204" pitchFamily="50" charset="-128"/>
                      <a:ea typeface="Meiryo UI" panose="020B0604030504040204" pitchFamily="50" charset="-128"/>
                      <a:cs typeface="Meiryo UI" panose="020B0604030504040204" pitchFamily="50" charset="-128"/>
                    </a:rPr>
                    <a:t>（億円）</a:t>
                  </a:r>
                  <a:endParaRPr lang="en-US" altLang="en-US" sz="1000" b="0">
                    <a:latin typeface="Meiryo UI" panose="020B0604030504040204" pitchFamily="50" charset="-128"/>
                    <a:ea typeface="Meiryo UI" panose="020B0604030504040204" pitchFamily="50" charset="-128"/>
                    <a:cs typeface="Meiryo UI" panose="020B0604030504040204" pitchFamily="50" charset="-128"/>
                  </a:endParaRPr>
                </a:p>
              </c:rich>
            </c:tx>
          </c:dispUnitsLbl>
        </c:dispUnits>
      </c:valAx>
      <c:catAx>
        <c:axId val="164410880"/>
        <c:scaling>
          <c:orientation val="minMax"/>
        </c:scaling>
        <c:delete val="1"/>
        <c:axPos val="b"/>
        <c:numFmt formatCode="General" sourceLinked="1"/>
        <c:majorTickMark val="out"/>
        <c:minorTickMark val="none"/>
        <c:tickLblPos val="nextTo"/>
        <c:crossAx val="164400512"/>
        <c:crosses val="autoZero"/>
        <c:auto val="1"/>
        <c:lblAlgn val="ctr"/>
        <c:lblOffset val="100"/>
        <c:noMultiLvlLbl val="0"/>
      </c:catAx>
    </c:plotArea>
    <c:legend>
      <c:legendPos val="r"/>
      <c:legendEntry>
        <c:idx val="3"/>
        <c:txPr>
          <a:bodyPr/>
          <a:lstStyle/>
          <a:p>
            <a:pPr>
              <a:defRPr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79586110765506346"/>
          <c:y val="0.77144495096007737"/>
          <c:w val="0.19736038630344727"/>
          <c:h val="0.22855504903992263"/>
        </c:manualLayout>
      </c:layout>
      <c:overlay val="0"/>
      <c:spPr>
        <a:solidFill>
          <a:schemeClr val="bg1"/>
        </a:solidFill>
        <a:ln>
          <a:solidFill>
            <a:schemeClr val="bg1">
              <a:lumMod val="50000"/>
            </a:schemeClr>
          </a:solid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159868</xdr:colOff>
      <xdr:row>41</xdr:row>
      <xdr:rowOff>133516</xdr:rowOff>
    </xdr:from>
    <xdr:to>
      <xdr:col>11</xdr:col>
      <xdr:colOff>590551</xdr:colOff>
      <xdr:row>43</xdr:row>
      <xdr:rowOff>60793</xdr:rowOff>
    </xdr:to>
    <xdr:sp macro="" textlink="">
      <xdr:nvSpPr>
        <xdr:cNvPr id="41" name="テキスト ボックス 43"/>
        <xdr:cNvSpPr txBox="1"/>
      </xdr:nvSpPr>
      <xdr:spPr>
        <a:xfrm>
          <a:off x="2436343" y="10830091"/>
          <a:ext cx="8345958"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      </a:t>
          </a:r>
          <a:r>
            <a:rPr lang="zh-TW" altLang="en-US" sz="1200" b="0">
              <a:latin typeface="Meiryo UI" panose="020B0604030504040204" pitchFamily="50" charset="-128"/>
              <a:ea typeface="Meiryo UI" panose="020B0604030504040204" pitchFamily="50" charset="-128"/>
              <a:cs typeface="Meiryo UI" panose="020B0604030504040204" pitchFamily="50" charset="-128"/>
            </a:rPr>
            <a:t>＝</a:t>
          </a:r>
          <a:r>
            <a:rPr lang="ja-JP" altLang="en-US" sz="1200" b="0">
              <a:latin typeface="Meiryo UI" panose="020B0604030504040204" pitchFamily="50" charset="-128"/>
              <a:ea typeface="Meiryo UI" panose="020B0604030504040204" pitchFamily="50" charset="-128"/>
              <a:cs typeface="Meiryo UI" panose="020B0604030504040204" pitchFamily="50" charset="-128"/>
            </a:rPr>
            <a:t>　　　　　　　      </a:t>
          </a:r>
          <a:r>
            <a:rPr lang="en-US" altLang="ja-JP" sz="1200" b="0">
              <a:latin typeface="Meiryo UI" panose="020B0604030504040204" pitchFamily="50" charset="-128"/>
              <a:ea typeface="Meiryo UI" panose="020B0604030504040204" pitchFamily="50" charset="-128"/>
              <a:cs typeface="Meiryo UI" panose="020B0604030504040204" pitchFamily="50" charset="-128"/>
            </a:rPr>
            <a:t>×365</a:t>
          </a:r>
          <a:r>
            <a:rPr lang="ja-JP" altLang="en-US" sz="1200" b="0">
              <a:latin typeface="Meiryo UI" panose="020B0604030504040204" pitchFamily="50" charset="-128"/>
              <a:ea typeface="Meiryo UI" panose="020B0604030504040204" pitchFamily="50" charset="-128"/>
              <a:cs typeface="Meiryo UI" panose="020B0604030504040204" pitchFamily="50" charset="-128"/>
            </a:rPr>
            <a:t>＋                 </a:t>
          </a:r>
          <a:r>
            <a:rPr lang="en-US" altLang="ja-JP" sz="1200" b="0">
              <a:latin typeface="Meiryo UI" panose="020B0604030504040204" pitchFamily="50" charset="-128"/>
              <a:ea typeface="Meiryo UI" panose="020B0604030504040204" pitchFamily="50" charset="-128"/>
              <a:cs typeface="Meiryo UI" panose="020B0604030504040204" pitchFamily="50" charset="-128"/>
            </a:rPr>
            <a:t>×365</a:t>
          </a:r>
          <a:r>
            <a:rPr lang="ja-JP" altLang="en-US" sz="1200" b="0">
              <a:latin typeface="Meiryo UI" panose="020B0604030504040204" pitchFamily="50" charset="-128"/>
              <a:ea typeface="Meiryo UI" panose="020B0604030504040204" pitchFamily="50" charset="-128"/>
              <a:cs typeface="Meiryo UI" panose="020B0604030504040204" pitchFamily="50" charset="-128"/>
            </a:rPr>
            <a:t> － － 　　　　　　 </a:t>
          </a:r>
          <a:r>
            <a:rPr lang="en-US" altLang="ja-JP" sz="1200" b="0">
              <a:latin typeface="Meiryo UI" panose="020B0604030504040204" pitchFamily="50" charset="-128"/>
              <a:ea typeface="Meiryo UI" panose="020B0604030504040204" pitchFamily="50" charset="-128"/>
              <a:cs typeface="Meiryo UI" panose="020B0604030504040204" pitchFamily="50" charset="-128"/>
            </a:rPr>
            <a:t>×365</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817085</xdr:colOff>
      <xdr:row>41</xdr:row>
      <xdr:rowOff>19886</xdr:rowOff>
    </xdr:from>
    <xdr:to>
      <xdr:col>4</xdr:col>
      <xdr:colOff>967520</xdr:colOff>
      <xdr:row>42</xdr:row>
      <xdr:rowOff>156713</xdr:rowOff>
    </xdr:to>
    <xdr:sp macro="" textlink="">
      <xdr:nvSpPr>
        <xdr:cNvPr id="42" name="テキスト ボックス 45"/>
        <xdr:cNvSpPr txBox="1"/>
      </xdr:nvSpPr>
      <xdr:spPr>
        <a:xfrm>
          <a:off x="3017360" y="10830761"/>
          <a:ext cx="1569660"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棚卸資産</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801386</xdr:colOff>
      <xdr:row>42</xdr:row>
      <xdr:rowOff>65368</xdr:rowOff>
    </xdr:from>
    <xdr:to>
      <xdr:col>4</xdr:col>
      <xdr:colOff>490157</xdr:colOff>
      <xdr:row>43</xdr:row>
      <xdr:rowOff>202195</xdr:rowOff>
    </xdr:to>
    <xdr:sp macro="" textlink="">
      <xdr:nvSpPr>
        <xdr:cNvPr id="43" name="テキスト ボックス 55"/>
        <xdr:cNvSpPr txBox="1"/>
      </xdr:nvSpPr>
      <xdr:spPr>
        <a:xfrm>
          <a:off x="3001661" y="11085793"/>
          <a:ext cx="11079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売上原価</a:t>
          </a:r>
        </a:p>
      </xdr:txBody>
    </xdr:sp>
    <xdr:clientData/>
  </xdr:twoCellAnchor>
  <xdr:twoCellAnchor>
    <xdr:from>
      <xdr:col>3</xdr:col>
      <xdr:colOff>817085</xdr:colOff>
      <xdr:row>42</xdr:row>
      <xdr:rowOff>112495</xdr:rowOff>
    </xdr:from>
    <xdr:to>
      <xdr:col>4</xdr:col>
      <xdr:colOff>117860</xdr:colOff>
      <xdr:row>42</xdr:row>
      <xdr:rowOff>112495</xdr:rowOff>
    </xdr:to>
    <xdr:cxnSp macro="">
      <xdr:nvCxnSpPr>
        <xdr:cNvPr id="44" name="直線コネクタ 43"/>
        <xdr:cNvCxnSpPr/>
      </xdr:nvCxnSpPr>
      <xdr:spPr>
        <a:xfrm>
          <a:off x="3017360" y="11132920"/>
          <a:ext cx="720000" cy="0"/>
        </a:xfrm>
        <a:prstGeom prst="line">
          <a:avLst/>
        </a:prstGeom>
        <a:ln w="12700">
          <a:solidFill>
            <a:schemeClr val="tx1"/>
          </a:solidFill>
          <a:tailEnd type="none" w="lg" len="sm"/>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767593</xdr:colOff>
      <xdr:row>41</xdr:row>
      <xdr:rowOff>19886</xdr:rowOff>
    </xdr:from>
    <xdr:to>
      <xdr:col>5</xdr:col>
      <xdr:colOff>456364</xdr:colOff>
      <xdr:row>42</xdr:row>
      <xdr:rowOff>156713</xdr:rowOff>
    </xdr:to>
    <xdr:sp macro="" textlink="">
      <xdr:nvSpPr>
        <xdr:cNvPr id="45" name="テキスト ボックス 57"/>
        <xdr:cNvSpPr txBox="1"/>
      </xdr:nvSpPr>
      <xdr:spPr>
        <a:xfrm>
          <a:off x="4387093" y="10830761"/>
          <a:ext cx="11079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売上債権</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852808</xdr:colOff>
      <xdr:row>42</xdr:row>
      <xdr:rowOff>65368</xdr:rowOff>
    </xdr:from>
    <xdr:to>
      <xdr:col>5</xdr:col>
      <xdr:colOff>79914</xdr:colOff>
      <xdr:row>43</xdr:row>
      <xdr:rowOff>202195</xdr:rowOff>
    </xdr:to>
    <xdr:sp macro="" textlink="">
      <xdr:nvSpPr>
        <xdr:cNvPr id="46" name="テキスト ボックス 58"/>
        <xdr:cNvSpPr txBox="1"/>
      </xdr:nvSpPr>
      <xdr:spPr>
        <a:xfrm>
          <a:off x="4472308" y="10971493"/>
          <a:ext cx="646331"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売上高</a:t>
          </a:r>
        </a:p>
      </xdr:txBody>
    </xdr:sp>
    <xdr:clientData/>
  </xdr:twoCellAnchor>
  <xdr:twoCellAnchor>
    <xdr:from>
      <xdr:col>4</xdr:col>
      <xdr:colOff>812641</xdr:colOff>
      <xdr:row>42</xdr:row>
      <xdr:rowOff>112495</xdr:rowOff>
    </xdr:from>
    <xdr:to>
      <xdr:col>5</xdr:col>
      <xdr:colOff>113416</xdr:colOff>
      <xdr:row>42</xdr:row>
      <xdr:rowOff>112495</xdr:rowOff>
    </xdr:to>
    <xdr:cxnSp macro="">
      <xdr:nvCxnSpPr>
        <xdr:cNvPr id="47" name="直線コネクタ 46"/>
        <xdr:cNvCxnSpPr/>
      </xdr:nvCxnSpPr>
      <xdr:spPr>
        <a:xfrm>
          <a:off x="4432141" y="11132920"/>
          <a:ext cx="720000" cy="0"/>
        </a:xfrm>
        <a:prstGeom prst="line">
          <a:avLst/>
        </a:prstGeom>
        <a:ln w="12700">
          <a:solidFill>
            <a:schemeClr val="tx1"/>
          </a:solidFill>
          <a:tailEnd type="none" w="lg" len="sm"/>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723417</xdr:colOff>
      <xdr:row>41</xdr:row>
      <xdr:rowOff>19886</xdr:rowOff>
    </xdr:from>
    <xdr:to>
      <xdr:col>6</xdr:col>
      <xdr:colOff>412188</xdr:colOff>
      <xdr:row>42</xdr:row>
      <xdr:rowOff>156713</xdr:rowOff>
    </xdr:to>
    <xdr:sp macro="" textlink="">
      <xdr:nvSpPr>
        <xdr:cNvPr id="48" name="テキスト ボックス 61"/>
        <xdr:cNvSpPr txBox="1"/>
      </xdr:nvSpPr>
      <xdr:spPr>
        <a:xfrm>
          <a:off x="5990742" y="10716461"/>
          <a:ext cx="11841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仕入債務</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726249</xdr:colOff>
      <xdr:row>42</xdr:row>
      <xdr:rowOff>65368</xdr:rowOff>
    </xdr:from>
    <xdr:to>
      <xdr:col>6</xdr:col>
      <xdr:colOff>415020</xdr:colOff>
      <xdr:row>43</xdr:row>
      <xdr:rowOff>202195</xdr:rowOff>
    </xdr:to>
    <xdr:sp macro="" textlink="">
      <xdr:nvSpPr>
        <xdr:cNvPr id="49" name="テキスト ボックス 62"/>
        <xdr:cNvSpPr txBox="1"/>
      </xdr:nvSpPr>
      <xdr:spPr>
        <a:xfrm>
          <a:off x="5993574" y="10971493"/>
          <a:ext cx="11841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売上原価</a:t>
          </a:r>
        </a:p>
      </xdr:txBody>
    </xdr:sp>
    <xdr:clientData/>
  </xdr:twoCellAnchor>
  <xdr:twoCellAnchor>
    <xdr:from>
      <xdr:col>5</xdr:col>
      <xdr:colOff>779793</xdr:colOff>
      <xdr:row>42</xdr:row>
      <xdr:rowOff>102970</xdr:rowOff>
    </xdr:from>
    <xdr:to>
      <xdr:col>6</xdr:col>
      <xdr:colOff>80568</xdr:colOff>
      <xdr:row>42</xdr:row>
      <xdr:rowOff>102970</xdr:rowOff>
    </xdr:to>
    <xdr:cxnSp macro="">
      <xdr:nvCxnSpPr>
        <xdr:cNvPr id="50" name="直線コネクタ 49"/>
        <xdr:cNvCxnSpPr/>
      </xdr:nvCxnSpPr>
      <xdr:spPr>
        <a:xfrm>
          <a:off x="6047118" y="11009095"/>
          <a:ext cx="796200" cy="0"/>
        </a:xfrm>
        <a:prstGeom prst="line">
          <a:avLst/>
        </a:prstGeom>
        <a:ln w="12700">
          <a:solidFill>
            <a:schemeClr val="tx1"/>
          </a:solidFill>
          <a:tailEnd type="none" w="lg" len="sm"/>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1134539</xdr:colOff>
      <xdr:row>134</xdr:row>
      <xdr:rowOff>38100</xdr:rowOff>
    </xdr:from>
    <xdr:to>
      <xdr:col>6</xdr:col>
      <xdr:colOff>67939</xdr:colOff>
      <xdr:row>134</xdr:row>
      <xdr:rowOff>219075</xdr:rowOff>
    </xdr:to>
    <xdr:sp macro="" textlink="">
      <xdr:nvSpPr>
        <xdr:cNvPr id="52" name="正方形/長方形 51"/>
        <xdr:cNvSpPr/>
      </xdr:nvSpPr>
      <xdr:spPr>
        <a:xfrm>
          <a:off x="6401864" y="32575500"/>
          <a:ext cx="428825" cy="180975"/>
        </a:xfrm>
        <a:prstGeom prst="rect">
          <a:avLst/>
        </a:prstGeom>
        <a:solidFill>
          <a:srgbClr val="FFFFC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285749</xdr:colOff>
      <xdr:row>116</xdr:row>
      <xdr:rowOff>161925</xdr:rowOff>
    </xdr:from>
    <xdr:to>
      <xdr:col>4</xdr:col>
      <xdr:colOff>327299</xdr:colOff>
      <xdr:row>126</xdr:row>
      <xdr:rowOff>35925</xdr:rowOff>
    </xdr:to>
    <xdr:sp macro="" textlink="">
      <xdr:nvSpPr>
        <xdr:cNvPr id="54" name="正方形/長方形 53"/>
        <xdr:cNvSpPr/>
      </xdr:nvSpPr>
      <xdr:spPr>
        <a:xfrm>
          <a:off x="1066799" y="28051125"/>
          <a:ext cx="2880000" cy="2160000"/>
        </a:xfrm>
        <a:prstGeom prst="rect">
          <a:avLst/>
        </a:prstGeom>
        <a:solidFill>
          <a:schemeClr val="bg1">
            <a:lumMod val="95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lumMod val="65000"/>
                  <a:lumOff val="35000"/>
                </a:schemeClr>
              </a:solidFill>
            </a:rPr>
            <a:t>従来の「平残」概念</a:t>
          </a:r>
        </a:p>
      </xdr:txBody>
    </xdr:sp>
    <xdr:clientData/>
  </xdr:twoCellAnchor>
  <xdr:twoCellAnchor>
    <xdr:from>
      <xdr:col>2</xdr:col>
      <xdr:colOff>628650</xdr:colOff>
      <xdr:row>118</xdr:row>
      <xdr:rowOff>47625</xdr:rowOff>
    </xdr:from>
    <xdr:to>
      <xdr:col>2</xdr:col>
      <xdr:colOff>638175</xdr:colOff>
      <xdr:row>125</xdr:row>
      <xdr:rowOff>19050</xdr:rowOff>
    </xdr:to>
    <xdr:cxnSp macro="">
      <xdr:nvCxnSpPr>
        <xdr:cNvPr id="56" name="直線矢印コネクタ 55"/>
        <xdr:cNvCxnSpPr/>
      </xdr:nvCxnSpPr>
      <xdr:spPr>
        <a:xfrm flipH="1" flipV="1">
          <a:off x="1409700" y="28394025"/>
          <a:ext cx="9525" cy="1571625"/>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638174</xdr:colOff>
      <xdr:row>125</xdr:row>
      <xdr:rowOff>19049</xdr:rowOff>
    </xdr:from>
    <xdr:to>
      <xdr:col>3</xdr:col>
      <xdr:colOff>1234949</xdr:colOff>
      <xdr:row>125</xdr:row>
      <xdr:rowOff>19049</xdr:rowOff>
    </xdr:to>
    <xdr:cxnSp macro="">
      <xdr:nvCxnSpPr>
        <xdr:cNvPr id="57" name="直線矢印コネクタ 56"/>
        <xdr:cNvCxnSpPr/>
      </xdr:nvCxnSpPr>
      <xdr:spPr>
        <a:xfrm flipV="1">
          <a:off x="1419224" y="29965649"/>
          <a:ext cx="2016000" cy="0"/>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381000</xdr:colOff>
      <xdr:row>117</xdr:row>
      <xdr:rowOff>9525</xdr:rowOff>
    </xdr:from>
    <xdr:ext cx="466794" cy="325217"/>
    <xdr:sp macro="" textlink="">
      <xdr:nvSpPr>
        <xdr:cNvPr id="61" name="テキスト ボックス 60"/>
        <xdr:cNvSpPr txBox="1"/>
      </xdr:nvSpPr>
      <xdr:spPr>
        <a:xfrm>
          <a:off x="1162050" y="281273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金額</a:t>
          </a:r>
        </a:p>
      </xdr:txBody>
    </xdr:sp>
    <xdr:clientData/>
  </xdr:oneCellAnchor>
  <xdr:oneCellAnchor>
    <xdr:from>
      <xdr:col>3</xdr:col>
      <xdr:colOff>1190625</xdr:colOff>
      <xdr:row>124</xdr:row>
      <xdr:rowOff>85725</xdr:rowOff>
    </xdr:from>
    <xdr:ext cx="466794" cy="325217"/>
    <xdr:sp macro="" textlink="">
      <xdr:nvSpPr>
        <xdr:cNvPr id="62" name="テキスト ボックス 61"/>
        <xdr:cNvSpPr txBox="1"/>
      </xdr:nvSpPr>
      <xdr:spPr>
        <a:xfrm>
          <a:off x="3390900" y="298037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時間</a:t>
          </a:r>
        </a:p>
      </xdr:txBody>
    </xdr:sp>
    <xdr:clientData/>
  </xdr:oneCellAnchor>
  <xdr:twoCellAnchor>
    <xdr:from>
      <xdr:col>2</xdr:col>
      <xdr:colOff>657225</xdr:colOff>
      <xdr:row>121</xdr:row>
      <xdr:rowOff>19050</xdr:rowOff>
    </xdr:from>
    <xdr:to>
      <xdr:col>2</xdr:col>
      <xdr:colOff>1089225</xdr:colOff>
      <xdr:row>125</xdr:row>
      <xdr:rowOff>4650</xdr:rowOff>
    </xdr:to>
    <xdr:sp macro="" textlink="">
      <xdr:nvSpPr>
        <xdr:cNvPr id="63" name="正方形/長方形 62"/>
        <xdr:cNvSpPr/>
      </xdr:nvSpPr>
      <xdr:spPr>
        <a:xfrm>
          <a:off x="1438275" y="29051250"/>
          <a:ext cx="432000" cy="90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600075</xdr:colOff>
      <xdr:row>118</xdr:row>
      <xdr:rowOff>161925</xdr:rowOff>
    </xdr:from>
    <xdr:to>
      <xdr:col>3</xdr:col>
      <xdr:colOff>1032075</xdr:colOff>
      <xdr:row>125</xdr:row>
      <xdr:rowOff>1725</xdr:rowOff>
    </xdr:to>
    <xdr:sp macro="" textlink="">
      <xdr:nvSpPr>
        <xdr:cNvPr id="67" name="正方形/長方形 66"/>
        <xdr:cNvSpPr/>
      </xdr:nvSpPr>
      <xdr:spPr>
        <a:xfrm>
          <a:off x="2800350" y="28508325"/>
          <a:ext cx="432000" cy="144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542925</xdr:colOff>
      <xdr:row>119</xdr:row>
      <xdr:rowOff>190500</xdr:rowOff>
    </xdr:from>
    <xdr:to>
      <xdr:col>3</xdr:col>
      <xdr:colOff>1283700</xdr:colOff>
      <xdr:row>119</xdr:row>
      <xdr:rowOff>190500</xdr:rowOff>
    </xdr:to>
    <xdr:cxnSp macro="">
      <xdr:nvCxnSpPr>
        <xdr:cNvPr id="69" name="直線コネクタ 68"/>
        <xdr:cNvCxnSpPr/>
      </xdr:nvCxnSpPr>
      <xdr:spPr>
        <a:xfrm flipV="1">
          <a:off x="1323975" y="28765500"/>
          <a:ext cx="216000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1228725</xdr:colOff>
      <xdr:row>119</xdr:row>
      <xdr:rowOff>28575</xdr:rowOff>
    </xdr:from>
    <xdr:ext cx="466794" cy="325217"/>
    <xdr:sp macro="" textlink="">
      <xdr:nvSpPr>
        <xdr:cNvPr id="72" name="テキスト ボックス 71"/>
        <xdr:cNvSpPr txBox="1"/>
      </xdr:nvSpPr>
      <xdr:spPr>
        <a:xfrm>
          <a:off x="3429000" y="2860357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平残</a:t>
          </a:r>
        </a:p>
      </xdr:txBody>
    </xdr:sp>
    <xdr:clientData/>
  </xdr:oneCellAnchor>
  <xdr:oneCellAnchor>
    <xdr:from>
      <xdr:col>2</xdr:col>
      <xdr:colOff>428625</xdr:colOff>
      <xdr:row>124</xdr:row>
      <xdr:rowOff>200025</xdr:rowOff>
    </xdr:from>
    <xdr:ext cx="466794" cy="325217"/>
    <xdr:sp macro="" textlink="">
      <xdr:nvSpPr>
        <xdr:cNvPr id="73" name="テキスト ボックス 72"/>
        <xdr:cNvSpPr txBox="1"/>
      </xdr:nvSpPr>
      <xdr:spPr>
        <a:xfrm>
          <a:off x="1209675" y="299180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期首</a:t>
          </a:r>
        </a:p>
      </xdr:txBody>
    </xdr:sp>
    <xdr:clientData/>
  </xdr:oneCellAnchor>
  <xdr:oneCellAnchor>
    <xdr:from>
      <xdr:col>3</xdr:col>
      <xdr:colOff>781050</xdr:colOff>
      <xdr:row>124</xdr:row>
      <xdr:rowOff>200025</xdr:rowOff>
    </xdr:from>
    <xdr:ext cx="466794" cy="325217"/>
    <xdr:sp macro="" textlink="">
      <xdr:nvSpPr>
        <xdr:cNvPr id="74" name="テキスト ボックス 73"/>
        <xdr:cNvSpPr txBox="1"/>
      </xdr:nvSpPr>
      <xdr:spPr>
        <a:xfrm>
          <a:off x="2981325" y="299180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期末</a:t>
          </a:r>
        </a:p>
      </xdr:txBody>
    </xdr:sp>
    <xdr:clientData/>
  </xdr:oneCellAnchor>
  <xdr:twoCellAnchor>
    <xdr:from>
      <xdr:col>5</xdr:col>
      <xdr:colOff>180974</xdr:colOff>
      <xdr:row>116</xdr:row>
      <xdr:rowOff>161925</xdr:rowOff>
    </xdr:from>
    <xdr:to>
      <xdr:col>8</xdr:col>
      <xdr:colOff>270149</xdr:colOff>
      <xdr:row>126</xdr:row>
      <xdr:rowOff>35925</xdr:rowOff>
    </xdr:to>
    <xdr:sp macro="" textlink="">
      <xdr:nvSpPr>
        <xdr:cNvPr id="75" name="正方形/長方形 74"/>
        <xdr:cNvSpPr/>
      </xdr:nvSpPr>
      <xdr:spPr>
        <a:xfrm>
          <a:off x="5219699" y="28051125"/>
          <a:ext cx="2880000" cy="2160000"/>
        </a:xfrm>
        <a:prstGeom prst="rect">
          <a:avLst/>
        </a:prstGeom>
        <a:solidFill>
          <a:schemeClr val="bg1">
            <a:lumMod val="95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lumMod val="65000"/>
                  <a:lumOff val="35000"/>
                </a:schemeClr>
              </a:solidFill>
            </a:rPr>
            <a:t>積分した「平残」概念</a:t>
          </a:r>
        </a:p>
      </xdr:txBody>
    </xdr:sp>
    <xdr:clientData/>
  </xdr:twoCellAnchor>
  <xdr:twoCellAnchor>
    <xdr:from>
      <xdr:col>5</xdr:col>
      <xdr:colOff>523875</xdr:colOff>
      <xdr:row>118</xdr:row>
      <xdr:rowOff>47625</xdr:rowOff>
    </xdr:from>
    <xdr:to>
      <xdr:col>5</xdr:col>
      <xdr:colOff>533400</xdr:colOff>
      <xdr:row>125</xdr:row>
      <xdr:rowOff>19050</xdr:rowOff>
    </xdr:to>
    <xdr:cxnSp macro="">
      <xdr:nvCxnSpPr>
        <xdr:cNvPr id="76" name="直線矢印コネクタ 75"/>
        <xdr:cNvCxnSpPr/>
      </xdr:nvCxnSpPr>
      <xdr:spPr>
        <a:xfrm flipH="1" flipV="1">
          <a:off x="5562600" y="28394025"/>
          <a:ext cx="9525" cy="1571625"/>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533399</xdr:colOff>
      <xdr:row>125</xdr:row>
      <xdr:rowOff>19049</xdr:rowOff>
    </xdr:from>
    <xdr:to>
      <xdr:col>7</xdr:col>
      <xdr:colOff>444374</xdr:colOff>
      <xdr:row>125</xdr:row>
      <xdr:rowOff>19049</xdr:rowOff>
    </xdr:to>
    <xdr:cxnSp macro="">
      <xdr:nvCxnSpPr>
        <xdr:cNvPr id="77" name="直線矢印コネクタ 76"/>
        <xdr:cNvCxnSpPr/>
      </xdr:nvCxnSpPr>
      <xdr:spPr>
        <a:xfrm flipV="1">
          <a:off x="5572124" y="29965649"/>
          <a:ext cx="2016000" cy="0"/>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276225</xdr:colOff>
      <xdr:row>117</xdr:row>
      <xdr:rowOff>9525</xdr:rowOff>
    </xdr:from>
    <xdr:ext cx="466794" cy="325217"/>
    <xdr:sp macro="" textlink="">
      <xdr:nvSpPr>
        <xdr:cNvPr id="78" name="テキスト ボックス 77"/>
        <xdr:cNvSpPr txBox="1"/>
      </xdr:nvSpPr>
      <xdr:spPr>
        <a:xfrm>
          <a:off x="5314950" y="281273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金額</a:t>
          </a:r>
        </a:p>
      </xdr:txBody>
    </xdr:sp>
    <xdr:clientData/>
  </xdr:oneCellAnchor>
  <xdr:oneCellAnchor>
    <xdr:from>
      <xdr:col>7</xdr:col>
      <xdr:colOff>400050</xdr:colOff>
      <xdr:row>124</xdr:row>
      <xdr:rowOff>85725</xdr:rowOff>
    </xdr:from>
    <xdr:ext cx="466794" cy="325217"/>
    <xdr:sp macro="" textlink="">
      <xdr:nvSpPr>
        <xdr:cNvPr id="79" name="テキスト ボックス 78"/>
        <xdr:cNvSpPr txBox="1"/>
      </xdr:nvSpPr>
      <xdr:spPr>
        <a:xfrm>
          <a:off x="7543800" y="298037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時間</a:t>
          </a:r>
        </a:p>
      </xdr:txBody>
    </xdr:sp>
    <xdr:clientData/>
  </xdr:oneCellAnchor>
  <xdr:twoCellAnchor>
    <xdr:from>
      <xdr:col>5</xdr:col>
      <xdr:colOff>552450</xdr:colOff>
      <xdr:row>121</xdr:row>
      <xdr:rowOff>19050</xdr:rowOff>
    </xdr:from>
    <xdr:to>
      <xdr:col>5</xdr:col>
      <xdr:colOff>984450</xdr:colOff>
      <xdr:row>125</xdr:row>
      <xdr:rowOff>4650</xdr:rowOff>
    </xdr:to>
    <xdr:sp macro="" textlink="">
      <xdr:nvSpPr>
        <xdr:cNvPr id="80" name="正方形/長方形 79"/>
        <xdr:cNvSpPr/>
      </xdr:nvSpPr>
      <xdr:spPr>
        <a:xfrm>
          <a:off x="5591175" y="29051250"/>
          <a:ext cx="432000" cy="90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1006475</xdr:colOff>
      <xdr:row>122</xdr:row>
      <xdr:rowOff>47625</xdr:rowOff>
    </xdr:from>
    <xdr:to>
      <xdr:col>6</xdr:col>
      <xdr:colOff>19250</xdr:colOff>
      <xdr:row>125</xdr:row>
      <xdr:rowOff>4649</xdr:rowOff>
    </xdr:to>
    <xdr:sp macro="" textlink="">
      <xdr:nvSpPr>
        <xdr:cNvPr id="81" name="正方形/長方形 80"/>
        <xdr:cNvSpPr/>
      </xdr:nvSpPr>
      <xdr:spPr>
        <a:xfrm>
          <a:off x="6045200" y="29308425"/>
          <a:ext cx="432000" cy="6428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41275</xdr:colOff>
      <xdr:row>123</xdr:row>
      <xdr:rowOff>28575</xdr:rowOff>
    </xdr:from>
    <xdr:to>
      <xdr:col>6</xdr:col>
      <xdr:colOff>473275</xdr:colOff>
      <xdr:row>125</xdr:row>
      <xdr:rowOff>4649</xdr:rowOff>
    </xdr:to>
    <xdr:sp macro="" textlink="">
      <xdr:nvSpPr>
        <xdr:cNvPr id="82" name="正方形/長方形 81"/>
        <xdr:cNvSpPr/>
      </xdr:nvSpPr>
      <xdr:spPr>
        <a:xfrm>
          <a:off x="6499225" y="29517975"/>
          <a:ext cx="432000" cy="4332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495300</xdr:colOff>
      <xdr:row>118</xdr:row>
      <xdr:rowOff>161925</xdr:rowOff>
    </xdr:from>
    <xdr:to>
      <xdr:col>7</xdr:col>
      <xdr:colOff>241500</xdr:colOff>
      <xdr:row>125</xdr:row>
      <xdr:rowOff>1725</xdr:rowOff>
    </xdr:to>
    <xdr:sp macro="" textlink="">
      <xdr:nvSpPr>
        <xdr:cNvPr id="83" name="正方形/長方形 82"/>
        <xdr:cNvSpPr/>
      </xdr:nvSpPr>
      <xdr:spPr>
        <a:xfrm>
          <a:off x="6953250" y="28508325"/>
          <a:ext cx="432000" cy="144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438150</xdr:colOff>
      <xdr:row>121</xdr:row>
      <xdr:rowOff>76200</xdr:rowOff>
    </xdr:from>
    <xdr:to>
      <xdr:col>7</xdr:col>
      <xdr:colOff>493125</xdr:colOff>
      <xdr:row>121</xdr:row>
      <xdr:rowOff>76200</xdr:rowOff>
    </xdr:to>
    <xdr:cxnSp macro="">
      <xdr:nvCxnSpPr>
        <xdr:cNvPr id="84" name="直線コネクタ 83"/>
        <xdr:cNvCxnSpPr/>
      </xdr:nvCxnSpPr>
      <xdr:spPr>
        <a:xfrm flipV="1">
          <a:off x="5705475" y="29794200"/>
          <a:ext cx="223620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438150</xdr:colOff>
      <xdr:row>120</xdr:row>
      <xdr:rowOff>152400</xdr:rowOff>
    </xdr:from>
    <xdr:ext cx="466794" cy="325217"/>
    <xdr:sp macro="" textlink="">
      <xdr:nvSpPr>
        <xdr:cNvPr id="85" name="テキスト ボックス 84"/>
        <xdr:cNvSpPr txBox="1"/>
      </xdr:nvSpPr>
      <xdr:spPr>
        <a:xfrm>
          <a:off x="7886700" y="29641800"/>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平残</a:t>
          </a:r>
        </a:p>
      </xdr:txBody>
    </xdr:sp>
    <xdr:clientData/>
  </xdr:oneCellAnchor>
  <xdr:oneCellAnchor>
    <xdr:from>
      <xdr:col>5</xdr:col>
      <xdr:colOff>552450</xdr:colOff>
      <xdr:row>124</xdr:row>
      <xdr:rowOff>200025</xdr:rowOff>
    </xdr:from>
    <xdr:ext cx="379784" cy="325217"/>
    <xdr:sp macro="" textlink="">
      <xdr:nvSpPr>
        <xdr:cNvPr id="86" name="テキスト ボックス 85"/>
        <xdr:cNvSpPr txBox="1"/>
      </xdr:nvSpPr>
      <xdr:spPr>
        <a:xfrm>
          <a:off x="5591175"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6</xdr:col>
      <xdr:colOff>571500</xdr:colOff>
      <xdr:row>124</xdr:row>
      <xdr:rowOff>200025</xdr:rowOff>
    </xdr:from>
    <xdr:ext cx="379784" cy="325217"/>
    <xdr:sp macro="" textlink="">
      <xdr:nvSpPr>
        <xdr:cNvPr id="87" name="テキスト ボックス 86"/>
        <xdr:cNvSpPr txBox="1"/>
      </xdr:nvSpPr>
      <xdr:spPr>
        <a:xfrm>
          <a:off x="7029450"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4Q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1000125</xdr:colOff>
      <xdr:row>124</xdr:row>
      <xdr:rowOff>200025</xdr:rowOff>
    </xdr:from>
    <xdr:ext cx="379784" cy="325217"/>
    <xdr:sp macro="" textlink="">
      <xdr:nvSpPr>
        <xdr:cNvPr id="88" name="テキスト ボックス 87"/>
        <xdr:cNvSpPr txBox="1"/>
      </xdr:nvSpPr>
      <xdr:spPr>
        <a:xfrm>
          <a:off x="6038850"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6</xdr:col>
      <xdr:colOff>66675</xdr:colOff>
      <xdr:row>124</xdr:row>
      <xdr:rowOff>200025</xdr:rowOff>
    </xdr:from>
    <xdr:ext cx="379784" cy="325217"/>
    <xdr:sp macro="" textlink="">
      <xdr:nvSpPr>
        <xdr:cNvPr id="89" name="テキスト ボックス 88"/>
        <xdr:cNvSpPr txBox="1"/>
      </xdr:nvSpPr>
      <xdr:spPr>
        <a:xfrm>
          <a:off x="6524625"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2</xdr:col>
      <xdr:colOff>1076325</xdr:colOff>
      <xdr:row>118</xdr:row>
      <xdr:rowOff>161925</xdr:rowOff>
    </xdr:from>
    <xdr:to>
      <xdr:col>3</xdr:col>
      <xdr:colOff>600075</xdr:colOff>
      <xdr:row>121</xdr:row>
      <xdr:rowOff>19050</xdr:rowOff>
    </xdr:to>
    <xdr:cxnSp macro="">
      <xdr:nvCxnSpPr>
        <xdr:cNvPr id="91" name="直線コネクタ 90"/>
        <xdr:cNvCxnSpPr/>
      </xdr:nvCxnSpPr>
      <xdr:spPr>
        <a:xfrm flipV="1">
          <a:off x="1857375" y="29194125"/>
          <a:ext cx="1019175" cy="542925"/>
        </a:xfrm>
        <a:prstGeom prst="line">
          <a:avLst/>
        </a:prstGeom>
        <a:ln w="15875">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1066800</xdr:colOff>
      <xdr:row>2</xdr:row>
      <xdr:rowOff>161925</xdr:rowOff>
    </xdr:from>
    <xdr:ext cx="338554" cy="346377"/>
    <xdr:sp macro="" textlink="">
      <xdr:nvSpPr>
        <xdr:cNvPr id="4" name="テキスト ボックス 3"/>
        <xdr:cNvSpPr txBox="1"/>
      </xdr:nvSpPr>
      <xdr:spPr>
        <a:xfrm>
          <a:off x="3248025" y="619125"/>
          <a:ext cx="33855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a:t>
          </a:r>
        </a:p>
      </xdr:txBody>
    </xdr:sp>
    <xdr:clientData/>
  </xdr:oneCellAnchor>
  <xdr:oneCellAnchor>
    <xdr:from>
      <xdr:col>4</xdr:col>
      <xdr:colOff>1066800</xdr:colOff>
      <xdr:row>3</xdr:row>
      <xdr:rowOff>171450</xdr:rowOff>
    </xdr:from>
    <xdr:ext cx="338554" cy="346377"/>
    <xdr:sp macro="" textlink="">
      <xdr:nvSpPr>
        <xdr:cNvPr id="5" name="テキスト ボックス 4"/>
        <xdr:cNvSpPr txBox="1"/>
      </xdr:nvSpPr>
      <xdr:spPr>
        <a:xfrm>
          <a:off x="3248025" y="857250"/>
          <a:ext cx="33855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123824</xdr:colOff>
      <xdr:row>0</xdr:row>
      <xdr:rowOff>76200</xdr:rowOff>
    </xdr:from>
    <xdr:to>
      <xdr:col>9</xdr:col>
      <xdr:colOff>590550</xdr:colOff>
      <xdr:row>25</xdr:row>
      <xdr:rowOff>133350</xdr:rowOff>
    </xdr:to>
    <xdr:graphicFrame macro="">
      <xdr:nvGraphicFramePr>
        <xdr:cNvPr id="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685799</xdr:colOff>
      <xdr:row>0</xdr:row>
      <xdr:rowOff>76200</xdr:rowOff>
    </xdr:from>
    <xdr:to>
      <xdr:col>19</xdr:col>
      <xdr:colOff>466725</xdr:colOff>
      <xdr:row>25</xdr:row>
      <xdr:rowOff>133350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685799</xdr:colOff>
      <xdr:row>26</xdr:row>
      <xdr:rowOff>28575</xdr:rowOff>
    </xdr:from>
    <xdr:to>
      <xdr:col>19</xdr:col>
      <xdr:colOff>466725</xdr:colOff>
      <xdr:row>51</xdr:row>
      <xdr:rowOff>85725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123824</xdr:colOff>
      <xdr:row>26</xdr:row>
      <xdr:rowOff>28575</xdr:rowOff>
    </xdr:from>
    <xdr:to>
      <xdr:col>9</xdr:col>
      <xdr:colOff>590550</xdr:colOff>
      <xdr:row>51</xdr:row>
      <xdr:rowOff>85725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123824</xdr:colOff>
      <xdr:row>51</xdr:row>
      <xdr:rowOff>152400</xdr:rowOff>
    </xdr:from>
    <xdr:to>
      <xdr:col>9</xdr:col>
      <xdr:colOff>590550</xdr:colOff>
      <xdr:row>77</xdr:row>
      <xdr:rowOff>38100</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685799</xdr:colOff>
      <xdr:row>51</xdr:row>
      <xdr:rowOff>152400</xdr:rowOff>
    </xdr:from>
    <xdr:to>
      <xdr:col>19</xdr:col>
      <xdr:colOff>466725</xdr:colOff>
      <xdr:row>77</xdr:row>
      <xdr:rowOff>38100</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561974</xdr:colOff>
      <xdr:row>0</xdr:row>
      <xdr:rowOff>76200</xdr:rowOff>
    </xdr:from>
    <xdr:to>
      <xdr:col>29</xdr:col>
      <xdr:colOff>342900</xdr:colOff>
      <xdr:row>25</xdr:row>
      <xdr:rowOff>133350</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561974</xdr:colOff>
      <xdr:row>26</xdr:row>
      <xdr:rowOff>28575</xdr:rowOff>
    </xdr:from>
    <xdr:to>
      <xdr:col>29</xdr:col>
      <xdr:colOff>342900</xdr:colOff>
      <xdr:row>51</xdr:row>
      <xdr:rowOff>85725</xdr:rowOff>
    </xdr:to>
    <xdr:graphicFrame macro="">
      <xdr:nvGraphicFramePr>
        <xdr:cNvPr id="1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561974</xdr:colOff>
      <xdr:row>51</xdr:row>
      <xdr:rowOff>152400</xdr:rowOff>
    </xdr:from>
    <xdr:to>
      <xdr:col>29</xdr:col>
      <xdr:colOff>342900</xdr:colOff>
      <xdr:row>77</xdr:row>
      <xdr:rowOff>38100</xdr:rowOff>
    </xdr:to>
    <xdr:graphicFrame macro="">
      <xdr:nvGraphicFramePr>
        <xdr:cNvPr id="1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eieikanrikaikei.com/" TargetMode="External"/><Relationship Id="rId2" Type="http://schemas.openxmlformats.org/officeDocument/2006/relationships/hyperlink" Target="http://keieikanrikaikei.com/" TargetMode="External"/><Relationship Id="rId1" Type="http://schemas.openxmlformats.org/officeDocument/2006/relationships/hyperlink" Target="mailto:keieikanrikaikei@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keieikanrikaikei.com/%e6%88%90%e9%95%b7%e6%80%a7%e5%88%86%e6%9e%90%ef%bc%88%ef%bc%95%ef%bc%89%e3%80%80cagr-%e5%b9%b4%e5%b9%b3%e5%9d%87%e6%88%90%e9%95%b7%e7%8e%87%e3%81%ae%e4%bd%bf%e3%81%84%e6%96%b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showGridLines="0" tabSelected="1" zoomScaleNormal="100" zoomScaleSheetLayoutView="100" workbookViewId="0"/>
  </sheetViews>
  <sheetFormatPr defaultRowHeight="19.5" x14ac:dyDescent="0.15"/>
  <cols>
    <col min="1" max="1" width="4.625" style="73" customWidth="1"/>
    <col min="2" max="2" width="5.625" style="73" customWidth="1"/>
    <col min="3" max="6" width="19.625" style="73" customWidth="1"/>
    <col min="7" max="16384" width="9" style="73"/>
  </cols>
  <sheetData>
    <row r="1" spans="1:12" x14ac:dyDescent="0.15">
      <c r="A1" s="1"/>
      <c r="B1" s="1"/>
      <c r="C1" s="1"/>
      <c r="D1" s="1"/>
      <c r="E1" s="1"/>
      <c r="F1" s="1"/>
      <c r="G1" s="1"/>
      <c r="H1" s="1"/>
      <c r="I1" s="1"/>
      <c r="J1" s="1"/>
      <c r="K1" s="1"/>
      <c r="L1" s="1"/>
    </row>
    <row r="2" spans="1:12" ht="20.100000000000001" customHeight="1" x14ac:dyDescent="0.15">
      <c r="A2" s="1"/>
      <c r="B2" s="16" t="s">
        <v>162</v>
      </c>
      <c r="C2" s="1"/>
      <c r="D2" s="1"/>
      <c r="E2" s="1"/>
      <c r="F2" s="1"/>
      <c r="G2" s="1"/>
      <c r="H2" s="1"/>
      <c r="I2" s="1"/>
      <c r="J2" s="1"/>
      <c r="K2" s="1"/>
      <c r="L2" s="1"/>
    </row>
    <row r="3" spans="1:12" ht="5.0999999999999996" customHeight="1" x14ac:dyDescent="0.15">
      <c r="A3" s="1"/>
      <c r="B3" s="1"/>
      <c r="C3" s="1"/>
      <c r="D3" s="1"/>
      <c r="E3" s="1"/>
      <c r="F3" s="1"/>
      <c r="G3" s="1"/>
      <c r="H3" s="1"/>
      <c r="I3" s="1"/>
      <c r="J3" s="1"/>
      <c r="K3" s="1"/>
      <c r="L3" s="1"/>
    </row>
    <row r="4" spans="1:12" s="52" customFormat="1" ht="18" customHeight="1" x14ac:dyDescent="0.15">
      <c r="A4" s="15"/>
      <c r="B4" s="15"/>
      <c r="C4" s="15" t="s">
        <v>18</v>
      </c>
      <c r="D4" s="15"/>
      <c r="E4" s="15"/>
      <c r="F4" s="15"/>
      <c r="G4" s="15"/>
      <c r="H4" s="15"/>
      <c r="I4" s="15"/>
      <c r="J4" s="15"/>
      <c r="K4" s="15"/>
      <c r="L4" s="15"/>
    </row>
    <row r="5" spans="1:12" s="52" customFormat="1" ht="18" customHeight="1" x14ac:dyDescent="0.15">
      <c r="A5" s="15"/>
      <c r="B5" s="15"/>
      <c r="C5" s="15" t="s">
        <v>19</v>
      </c>
      <c r="D5" s="15"/>
      <c r="E5" s="15"/>
      <c r="F5" s="15"/>
      <c r="G5" s="15"/>
      <c r="H5" s="15"/>
      <c r="I5" s="15"/>
      <c r="J5" s="15"/>
      <c r="K5" s="15"/>
      <c r="L5" s="15"/>
    </row>
    <row r="6" spans="1:12" s="52" customFormat="1" ht="18" customHeight="1" x14ac:dyDescent="0.15">
      <c r="A6" s="15"/>
      <c r="B6" s="15"/>
      <c r="C6" s="15" t="s">
        <v>20</v>
      </c>
      <c r="D6" s="15"/>
      <c r="E6" s="15"/>
      <c r="F6" s="15"/>
      <c r="G6" s="15"/>
      <c r="H6" s="15"/>
      <c r="I6" s="15"/>
      <c r="J6" s="15"/>
      <c r="K6" s="15"/>
      <c r="L6" s="15"/>
    </row>
    <row r="7" spans="1:12" s="52" customFormat="1" ht="5.0999999999999996" customHeight="1" x14ac:dyDescent="0.15">
      <c r="A7" s="15"/>
      <c r="B7" s="15"/>
      <c r="C7" s="15"/>
      <c r="D7" s="15"/>
      <c r="E7" s="15"/>
      <c r="F7" s="15"/>
      <c r="G7" s="15"/>
      <c r="H7" s="15"/>
      <c r="I7" s="15"/>
      <c r="J7" s="15"/>
      <c r="K7" s="15"/>
      <c r="L7" s="15"/>
    </row>
    <row r="8" spans="1:12" s="52" customFormat="1" ht="18" customHeight="1" x14ac:dyDescent="0.15">
      <c r="A8" s="15"/>
      <c r="B8" s="15"/>
      <c r="C8" s="15" t="s">
        <v>21</v>
      </c>
      <c r="D8" s="15"/>
      <c r="E8" s="15"/>
      <c r="F8" s="15"/>
      <c r="G8" s="15"/>
      <c r="H8" s="15"/>
      <c r="I8" s="15"/>
      <c r="J8" s="15"/>
      <c r="K8" s="15"/>
      <c r="L8" s="15"/>
    </row>
    <row r="9" spans="1:12" s="52" customFormat="1" ht="18" customHeight="1" x14ac:dyDescent="0.15">
      <c r="A9" s="15"/>
      <c r="B9" s="15"/>
      <c r="C9" s="15" t="s">
        <v>22</v>
      </c>
      <c r="D9" s="15"/>
      <c r="E9" s="15"/>
      <c r="F9" s="15"/>
      <c r="G9" s="15"/>
      <c r="H9" s="15"/>
      <c r="I9" s="15"/>
      <c r="J9" s="15"/>
      <c r="K9" s="15"/>
      <c r="L9" s="15"/>
    </row>
    <row r="10" spans="1:12" s="52" customFormat="1" ht="18" customHeight="1" x14ac:dyDescent="0.15">
      <c r="A10" s="15"/>
      <c r="B10" s="15"/>
      <c r="C10" s="15" t="s">
        <v>64</v>
      </c>
      <c r="D10" s="15"/>
      <c r="E10" s="15"/>
      <c r="F10" s="15"/>
      <c r="G10" s="15"/>
      <c r="H10" s="15"/>
      <c r="I10" s="15"/>
      <c r="J10" s="15"/>
      <c r="K10" s="15"/>
      <c r="L10" s="15"/>
    </row>
    <row r="11" spans="1:12" s="52" customFormat="1" ht="16.5" x14ac:dyDescent="0.15">
      <c r="A11" s="15"/>
      <c r="B11" s="15"/>
      <c r="C11" s="15"/>
      <c r="D11" s="15"/>
      <c r="E11" s="15"/>
      <c r="F11" s="15"/>
      <c r="G11" s="15"/>
      <c r="H11" s="15"/>
      <c r="I11" s="15"/>
      <c r="J11" s="15"/>
      <c r="K11" s="15"/>
      <c r="L11" s="15"/>
    </row>
    <row r="12" spans="1:12" ht="24" customHeight="1" x14ac:dyDescent="0.15">
      <c r="A12" s="1"/>
      <c r="B12" s="1"/>
      <c r="C12" s="1"/>
      <c r="D12" s="2"/>
      <c r="E12" s="3" t="s">
        <v>16</v>
      </c>
      <c r="F12" s="4"/>
      <c r="G12" s="1"/>
      <c r="H12" s="1"/>
      <c r="I12" s="1"/>
      <c r="J12" s="1"/>
      <c r="K12" s="1"/>
      <c r="L12" s="1"/>
    </row>
    <row r="13" spans="1:12" ht="39.950000000000003" customHeight="1" thickBot="1" x14ac:dyDescent="0.2">
      <c r="A13" s="1"/>
      <c r="B13" s="1"/>
      <c r="C13" s="1"/>
      <c r="D13" s="5" t="s">
        <v>6</v>
      </c>
      <c r="E13" s="5" t="s">
        <v>4</v>
      </c>
      <c r="F13" s="5" t="s">
        <v>5</v>
      </c>
      <c r="G13" s="1"/>
      <c r="H13" s="1"/>
      <c r="I13" s="1"/>
      <c r="J13" s="1"/>
      <c r="K13" s="1"/>
      <c r="L13" s="1"/>
    </row>
    <row r="14" spans="1:12" ht="78" customHeight="1" x14ac:dyDescent="0.15">
      <c r="A14" s="1"/>
      <c r="B14" s="6"/>
      <c r="C14" s="7" t="s">
        <v>12</v>
      </c>
      <c r="D14" s="23" t="s">
        <v>0</v>
      </c>
      <c r="E14" s="24" t="s">
        <v>10</v>
      </c>
      <c r="F14" s="25" t="s">
        <v>7</v>
      </c>
      <c r="G14" s="1"/>
      <c r="H14" s="1"/>
      <c r="I14" s="1"/>
      <c r="J14" s="1"/>
      <c r="K14" s="1"/>
      <c r="L14" s="1"/>
    </row>
    <row r="15" spans="1:12" ht="78" customHeight="1" x14ac:dyDescent="0.15">
      <c r="A15" s="1"/>
      <c r="B15" s="10" t="s">
        <v>17</v>
      </c>
      <c r="C15" s="11" t="s">
        <v>13</v>
      </c>
      <c r="D15" s="26" t="s">
        <v>1</v>
      </c>
      <c r="E15" s="27" t="s">
        <v>80</v>
      </c>
      <c r="F15" s="28" t="s">
        <v>14</v>
      </c>
      <c r="G15" s="1"/>
      <c r="H15" s="1"/>
      <c r="I15" s="1"/>
      <c r="J15" s="1"/>
      <c r="K15" s="1"/>
      <c r="L15" s="1"/>
    </row>
    <row r="16" spans="1:12" ht="78" customHeight="1" thickBot="1" x14ac:dyDescent="0.2">
      <c r="A16" s="1"/>
      <c r="B16" s="12"/>
      <c r="C16" s="7" t="s">
        <v>15</v>
      </c>
      <c r="D16" s="29" t="s">
        <v>3</v>
      </c>
      <c r="E16" s="30" t="s">
        <v>2</v>
      </c>
      <c r="F16" s="31" t="s">
        <v>59</v>
      </c>
      <c r="G16" s="1"/>
      <c r="H16" s="1"/>
      <c r="I16" s="1"/>
      <c r="J16" s="1"/>
      <c r="K16" s="1"/>
      <c r="L16" s="1"/>
    </row>
    <row r="17" spans="1:12" x14ac:dyDescent="0.15">
      <c r="A17" s="1"/>
      <c r="B17" s="1"/>
      <c r="C17" s="1"/>
      <c r="D17" s="1"/>
      <c r="E17" s="1"/>
      <c r="F17" s="1"/>
      <c r="G17" s="1"/>
      <c r="H17" s="1"/>
      <c r="I17" s="1"/>
      <c r="J17" s="1"/>
      <c r="K17" s="1"/>
      <c r="L17" s="1"/>
    </row>
    <row r="18" spans="1:12" ht="20.100000000000001" customHeight="1" x14ac:dyDescent="0.15">
      <c r="A18" s="1"/>
      <c r="B18" s="16" t="s">
        <v>23</v>
      </c>
      <c r="C18" s="1"/>
      <c r="D18" s="1"/>
      <c r="E18" s="1"/>
      <c r="F18" s="1"/>
      <c r="G18" s="1"/>
      <c r="H18" s="1"/>
      <c r="I18" s="1"/>
      <c r="J18" s="1"/>
      <c r="K18" s="1"/>
      <c r="L18" s="1"/>
    </row>
    <row r="19" spans="1:12" ht="5.0999999999999996" customHeight="1" x14ac:dyDescent="0.15">
      <c r="A19" s="1"/>
      <c r="B19" s="1"/>
      <c r="C19" s="1"/>
      <c r="D19" s="1"/>
      <c r="E19" s="1"/>
      <c r="F19" s="1"/>
      <c r="G19" s="1"/>
      <c r="H19" s="1"/>
      <c r="I19" s="1"/>
      <c r="J19" s="1"/>
      <c r="K19" s="1"/>
      <c r="L19" s="1"/>
    </row>
    <row r="20" spans="1:12" s="52" customFormat="1" ht="18" customHeight="1" x14ac:dyDescent="0.15">
      <c r="A20" s="15"/>
      <c r="B20" s="15"/>
      <c r="C20" s="15" t="s">
        <v>24</v>
      </c>
      <c r="D20" s="15"/>
      <c r="E20" s="15"/>
      <c r="F20" s="15"/>
      <c r="G20" s="15"/>
      <c r="H20" s="15"/>
      <c r="I20" s="15"/>
      <c r="J20" s="15"/>
      <c r="K20" s="15"/>
      <c r="L20" s="15"/>
    </row>
    <row r="21" spans="1:12" s="52" customFormat="1" ht="18" customHeight="1" x14ac:dyDescent="0.15">
      <c r="A21" s="15"/>
      <c r="B21" s="15"/>
      <c r="C21" s="15" t="s">
        <v>38</v>
      </c>
      <c r="D21" s="15"/>
      <c r="E21" s="15"/>
      <c r="F21" s="15"/>
      <c r="G21" s="15"/>
      <c r="H21" s="15"/>
      <c r="I21" s="15"/>
      <c r="J21" s="15"/>
      <c r="K21" s="15"/>
      <c r="L21" s="15"/>
    </row>
    <row r="22" spans="1:12" s="52" customFormat="1" ht="18" customHeight="1" x14ac:dyDescent="0.15">
      <c r="A22" s="15"/>
      <c r="B22" s="15"/>
      <c r="C22" s="15" t="s">
        <v>39</v>
      </c>
      <c r="D22" s="15"/>
      <c r="E22" s="15"/>
      <c r="F22" s="15"/>
      <c r="G22" s="15"/>
      <c r="H22" s="15"/>
      <c r="I22" s="15"/>
      <c r="J22" s="15"/>
      <c r="K22" s="15"/>
      <c r="L22" s="15"/>
    </row>
    <row r="23" spans="1:12" s="52" customFormat="1" ht="5.0999999999999996" customHeight="1" x14ac:dyDescent="0.15">
      <c r="A23" s="15"/>
      <c r="B23" s="15"/>
      <c r="C23" s="15"/>
      <c r="D23" s="15"/>
      <c r="E23" s="15"/>
      <c r="F23" s="15"/>
      <c r="G23" s="15"/>
      <c r="H23" s="15"/>
      <c r="I23" s="15"/>
      <c r="J23" s="15"/>
      <c r="K23" s="15"/>
      <c r="L23" s="15"/>
    </row>
    <row r="24" spans="1:12" s="52" customFormat="1" ht="18" customHeight="1" x14ac:dyDescent="0.15">
      <c r="A24" s="15"/>
      <c r="B24" s="15"/>
      <c r="C24" s="15" t="s">
        <v>25</v>
      </c>
      <c r="D24" s="15"/>
      <c r="E24" s="15"/>
      <c r="F24" s="15"/>
      <c r="G24" s="15"/>
      <c r="H24" s="15"/>
      <c r="I24" s="15"/>
      <c r="J24" s="15"/>
      <c r="K24" s="15"/>
      <c r="L24" s="15"/>
    </row>
    <row r="25" spans="1:12" s="52" customFormat="1" ht="18" customHeight="1" x14ac:dyDescent="0.15">
      <c r="A25" s="15"/>
      <c r="B25" s="15"/>
      <c r="C25" s="15"/>
      <c r="D25" s="15" t="s">
        <v>129</v>
      </c>
      <c r="E25" s="15"/>
      <c r="F25" s="15"/>
      <c r="G25" s="15"/>
      <c r="H25" s="15"/>
      <c r="I25" s="15"/>
      <c r="J25" s="15"/>
      <c r="K25" s="15"/>
      <c r="L25" s="15"/>
    </row>
    <row r="26" spans="1:12" s="52" customFormat="1" ht="18" customHeight="1" x14ac:dyDescent="0.15">
      <c r="A26" s="15"/>
      <c r="B26" s="15"/>
      <c r="C26" s="15"/>
      <c r="D26" s="15" t="s">
        <v>27</v>
      </c>
      <c r="E26" s="15"/>
      <c r="F26" s="15"/>
      <c r="G26" s="15"/>
      <c r="H26" s="15"/>
      <c r="I26" s="15"/>
      <c r="J26" s="15"/>
      <c r="K26" s="15"/>
      <c r="L26" s="15"/>
    </row>
    <row r="27" spans="1:12" s="52" customFormat="1" ht="5.0999999999999996" customHeight="1" x14ac:dyDescent="0.15">
      <c r="A27" s="15"/>
      <c r="B27" s="15"/>
      <c r="C27" s="15"/>
      <c r="D27" s="15"/>
      <c r="E27" s="15"/>
      <c r="F27" s="15"/>
      <c r="G27" s="15"/>
      <c r="H27" s="15"/>
      <c r="I27" s="15"/>
      <c r="J27" s="15"/>
      <c r="K27" s="15"/>
      <c r="L27" s="15"/>
    </row>
    <row r="28" spans="1:12" s="52" customFormat="1" ht="18" customHeight="1" x14ac:dyDescent="0.15">
      <c r="A28" s="15"/>
      <c r="B28" s="15"/>
      <c r="C28" s="15"/>
      <c r="D28" s="15" t="s">
        <v>28</v>
      </c>
      <c r="E28" s="15"/>
      <c r="F28" s="15"/>
      <c r="G28" s="15"/>
      <c r="H28" s="15"/>
      <c r="I28" s="15"/>
      <c r="J28" s="15"/>
      <c r="K28" s="15"/>
      <c r="L28" s="15"/>
    </row>
    <row r="29" spans="1:12" s="52" customFormat="1" ht="18" customHeight="1" x14ac:dyDescent="0.15">
      <c r="A29" s="15"/>
      <c r="B29" s="15"/>
      <c r="C29" s="15"/>
      <c r="D29" s="15" t="s">
        <v>29</v>
      </c>
      <c r="E29" s="15"/>
      <c r="F29" s="15"/>
      <c r="G29" s="15"/>
      <c r="H29" s="15"/>
      <c r="I29" s="15"/>
      <c r="J29" s="15"/>
      <c r="K29" s="15"/>
      <c r="L29" s="15"/>
    </row>
    <row r="30" spans="1:12" s="52" customFormat="1" ht="18" customHeight="1" x14ac:dyDescent="0.15">
      <c r="A30" s="15"/>
      <c r="B30" s="15"/>
      <c r="C30" s="15"/>
      <c r="D30" s="78" t="s">
        <v>180</v>
      </c>
      <c r="E30" s="78"/>
      <c r="F30" s="78"/>
      <c r="G30" s="15"/>
      <c r="H30" s="15"/>
      <c r="I30" s="15"/>
      <c r="J30" s="15"/>
      <c r="K30" s="15"/>
      <c r="L30" s="15"/>
    </row>
    <row r="31" spans="1:12" s="52" customFormat="1" ht="5.0999999999999996" customHeight="1" x14ac:dyDescent="0.15">
      <c r="A31" s="15"/>
      <c r="B31" s="15"/>
      <c r="C31" s="15"/>
      <c r="D31" s="15"/>
      <c r="E31" s="15"/>
      <c r="F31" s="15"/>
      <c r="G31" s="15"/>
      <c r="H31" s="15"/>
      <c r="I31" s="15"/>
      <c r="J31" s="15"/>
      <c r="K31" s="15"/>
      <c r="L31" s="15"/>
    </row>
    <row r="32" spans="1:12" s="52" customFormat="1" ht="18" customHeight="1" x14ac:dyDescent="0.15">
      <c r="A32" s="15"/>
      <c r="B32" s="15"/>
      <c r="C32" s="15" t="s">
        <v>30</v>
      </c>
      <c r="D32" s="15"/>
      <c r="E32" s="15"/>
      <c r="F32" s="15"/>
      <c r="G32" s="15"/>
      <c r="H32" s="15"/>
      <c r="I32" s="15"/>
      <c r="J32" s="15"/>
      <c r="K32" s="15"/>
      <c r="L32" s="15"/>
    </row>
    <row r="33" spans="1:12" s="52" customFormat="1" ht="18" customHeight="1" x14ac:dyDescent="0.15">
      <c r="A33" s="15"/>
      <c r="B33" s="15"/>
      <c r="C33" s="15" t="s">
        <v>31</v>
      </c>
      <c r="D33" s="15" t="s">
        <v>33</v>
      </c>
      <c r="E33" s="15"/>
      <c r="F33" s="15"/>
      <c r="G33" s="15"/>
      <c r="H33" s="15"/>
      <c r="I33" s="15"/>
      <c r="J33" s="15"/>
      <c r="K33" s="15"/>
      <c r="L33" s="15"/>
    </row>
    <row r="34" spans="1:12" s="52" customFormat="1" ht="18" customHeight="1" x14ac:dyDescent="0.15">
      <c r="A34" s="15"/>
      <c r="B34" s="15"/>
      <c r="C34" s="15"/>
      <c r="D34" s="15" t="s">
        <v>32</v>
      </c>
      <c r="E34" s="15"/>
      <c r="F34" s="15"/>
      <c r="G34" s="15"/>
      <c r="H34" s="15"/>
      <c r="I34" s="15"/>
      <c r="J34" s="15"/>
      <c r="K34" s="15"/>
      <c r="L34" s="15"/>
    </row>
    <row r="35" spans="1:12" s="52" customFormat="1" ht="5.0999999999999996" customHeight="1" x14ac:dyDescent="0.15">
      <c r="A35" s="15"/>
      <c r="B35" s="15"/>
      <c r="C35" s="15"/>
      <c r="D35" s="15"/>
      <c r="E35" s="15"/>
      <c r="F35" s="15"/>
      <c r="G35" s="15"/>
      <c r="H35" s="15"/>
      <c r="I35" s="15"/>
      <c r="J35" s="15"/>
      <c r="K35" s="15"/>
      <c r="L35" s="15"/>
    </row>
    <row r="36" spans="1:12" s="52" customFormat="1" ht="18" customHeight="1" x14ac:dyDescent="0.15">
      <c r="A36" s="15"/>
      <c r="B36" s="15"/>
      <c r="C36" s="15"/>
      <c r="D36" s="15" t="s">
        <v>34</v>
      </c>
      <c r="E36" s="15"/>
      <c r="F36" s="15"/>
      <c r="G36" s="15"/>
      <c r="H36" s="15"/>
      <c r="I36" s="15"/>
      <c r="J36" s="15"/>
      <c r="K36" s="15"/>
      <c r="L36" s="15"/>
    </row>
    <row r="37" spans="1:12" s="52" customFormat="1" ht="18" customHeight="1" x14ac:dyDescent="0.15">
      <c r="A37" s="15"/>
      <c r="B37" s="15"/>
      <c r="C37" s="15"/>
      <c r="D37" s="15" t="s">
        <v>36</v>
      </c>
      <c r="E37" s="15"/>
      <c r="F37" s="15"/>
      <c r="G37" s="15"/>
      <c r="H37" s="15"/>
      <c r="I37" s="15" t="s">
        <v>106</v>
      </c>
      <c r="J37" s="15"/>
      <c r="K37" s="15"/>
      <c r="L37" s="15"/>
    </row>
    <row r="38" spans="1:12" s="52" customFormat="1" ht="18" customHeight="1" x14ac:dyDescent="0.15">
      <c r="A38" s="15"/>
      <c r="B38" s="15"/>
      <c r="C38" s="15"/>
      <c r="D38" s="15" t="s">
        <v>37</v>
      </c>
      <c r="E38" s="15"/>
      <c r="F38" s="15"/>
      <c r="G38" s="15"/>
      <c r="H38" s="15"/>
      <c r="I38" s="15"/>
      <c r="J38" s="15"/>
      <c r="K38" s="15"/>
      <c r="L38" s="15"/>
    </row>
    <row r="39" spans="1:12" s="52" customFormat="1" ht="5.0999999999999996" customHeight="1" x14ac:dyDescent="0.15">
      <c r="A39" s="15"/>
      <c r="B39" s="15"/>
      <c r="C39" s="15"/>
      <c r="D39" s="15"/>
      <c r="E39" s="15"/>
      <c r="F39" s="15"/>
      <c r="G39" s="17"/>
      <c r="H39" s="15"/>
      <c r="I39" s="15"/>
      <c r="J39" s="15"/>
      <c r="K39" s="15"/>
      <c r="L39" s="15"/>
    </row>
    <row r="40" spans="1:12" s="52" customFormat="1" ht="18" customHeight="1" x14ac:dyDescent="0.15">
      <c r="A40" s="15"/>
      <c r="B40" s="15"/>
      <c r="C40" s="15" t="s">
        <v>40</v>
      </c>
      <c r="D40" s="15"/>
      <c r="E40" s="15"/>
      <c r="F40" s="15"/>
      <c r="G40" s="15"/>
      <c r="H40" s="15"/>
      <c r="I40" s="15"/>
      <c r="J40" s="15"/>
      <c r="K40" s="15"/>
      <c r="L40" s="15"/>
    </row>
    <row r="41" spans="1:12" s="52" customFormat="1" ht="18" customHeight="1" x14ac:dyDescent="0.15">
      <c r="A41" s="15"/>
      <c r="B41" s="15"/>
      <c r="C41" s="15" t="s">
        <v>35</v>
      </c>
      <c r="D41" s="15" t="s">
        <v>41</v>
      </c>
      <c r="E41" s="15"/>
      <c r="F41" s="15"/>
      <c r="G41" s="15"/>
      <c r="H41" s="15"/>
      <c r="I41" s="15"/>
      <c r="J41" s="15"/>
      <c r="K41" s="15"/>
      <c r="L41" s="15"/>
    </row>
    <row r="42" spans="1:12" s="52" customFormat="1" ht="16.5" x14ac:dyDescent="0.15">
      <c r="A42" s="15"/>
      <c r="B42" s="15"/>
      <c r="C42" s="15"/>
      <c r="D42" s="15"/>
      <c r="E42" s="15"/>
      <c r="F42" s="15"/>
      <c r="G42" s="15"/>
      <c r="H42" s="15"/>
      <c r="I42" s="15"/>
      <c r="J42" s="15"/>
      <c r="K42" s="15"/>
      <c r="L42" s="15"/>
    </row>
    <row r="43" spans="1:12" s="52" customFormat="1" ht="16.5" x14ac:dyDescent="0.15">
      <c r="A43" s="15"/>
      <c r="B43" s="15"/>
      <c r="C43" s="15"/>
      <c r="D43" s="15"/>
      <c r="E43" s="15"/>
      <c r="F43" s="15"/>
      <c r="G43" s="15"/>
      <c r="H43" s="15"/>
      <c r="I43" s="15"/>
      <c r="J43" s="15"/>
      <c r="K43" s="15"/>
      <c r="L43" s="15"/>
    </row>
    <row r="44" spans="1:12" s="52" customFormat="1" ht="16.5" x14ac:dyDescent="0.15">
      <c r="A44" s="15"/>
      <c r="B44" s="15"/>
      <c r="C44" s="15"/>
      <c r="D44" s="15"/>
      <c r="E44" s="15"/>
      <c r="F44" s="15"/>
      <c r="G44" s="15"/>
      <c r="H44" s="15"/>
      <c r="I44" s="15"/>
      <c r="J44" s="15"/>
      <c r="K44" s="15"/>
      <c r="L44" s="15"/>
    </row>
    <row r="45" spans="1:12" s="52" customFormat="1" ht="18" customHeight="1" x14ac:dyDescent="0.15">
      <c r="A45" s="15"/>
      <c r="B45" s="15"/>
      <c r="C45" s="15"/>
      <c r="D45" s="15" t="s">
        <v>42</v>
      </c>
      <c r="E45" s="15"/>
      <c r="F45" s="15"/>
      <c r="G45" s="15"/>
      <c r="H45" s="15"/>
      <c r="I45" s="15"/>
      <c r="J45" s="15"/>
      <c r="K45" s="15"/>
      <c r="L45" s="15"/>
    </row>
    <row r="46" spans="1:12" s="52" customFormat="1" ht="18" customHeight="1" x14ac:dyDescent="0.15">
      <c r="A46" s="15"/>
      <c r="B46" s="15"/>
      <c r="C46" s="15"/>
      <c r="D46" s="15" t="s">
        <v>43</v>
      </c>
      <c r="E46" s="15"/>
      <c r="F46" s="15"/>
      <c r="G46" s="15"/>
      <c r="H46" s="15"/>
      <c r="I46" s="15"/>
      <c r="J46" s="15"/>
      <c r="K46" s="15"/>
      <c r="L46" s="15"/>
    </row>
    <row r="47" spans="1:12" s="52" customFormat="1" ht="18" customHeight="1" x14ac:dyDescent="0.15">
      <c r="A47" s="15"/>
      <c r="B47" s="15"/>
      <c r="C47" s="15"/>
      <c r="D47" s="15" t="s">
        <v>44</v>
      </c>
      <c r="E47" s="15"/>
      <c r="F47" s="15"/>
      <c r="G47" s="15"/>
      <c r="H47" s="15"/>
      <c r="I47" s="15"/>
      <c r="J47" s="15"/>
      <c r="K47" s="15"/>
      <c r="L47" s="15"/>
    </row>
    <row r="48" spans="1:12" s="52" customFormat="1" ht="18" customHeight="1" x14ac:dyDescent="0.15">
      <c r="A48" s="15"/>
      <c r="B48" s="15"/>
      <c r="C48" s="15"/>
      <c r="D48" s="15" t="s">
        <v>45</v>
      </c>
      <c r="E48" s="15"/>
      <c r="F48" s="15"/>
      <c r="G48" s="15"/>
      <c r="H48" s="15"/>
      <c r="I48" s="15"/>
      <c r="J48" s="15"/>
      <c r="K48" s="15"/>
      <c r="L48" s="15"/>
    </row>
    <row r="49" spans="1:12" s="52" customFormat="1" ht="18" customHeight="1" x14ac:dyDescent="0.15">
      <c r="A49" s="15"/>
      <c r="B49" s="15"/>
      <c r="C49" s="15"/>
      <c r="D49" s="15" t="s">
        <v>110</v>
      </c>
      <c r="E49" s="15"/>
      <c r="F49" s="15"/>
      <c r="G49" s="15"/>
      <c r="H49" s="15"/>
      <c r="I49" s="15"/>
      <c r="J49" s="15"/>
      <c r="K49" s="15"/>
      <c r="L49" s="15"/>
    </row>
    <row r="50" spans="1:12" s="52" customFormat="1" ht="18" customHeight="1" x14ac:dyDescent="0.15">
      <c r="A50" s="15"/>
      <c r="B50" s="15"/>
      <c r="C50" s="15"/>
      <c r="D50" s="15" t="s">
        <v>111</v>
      </c>
      <c r="E50" s="15"/>
      <c r="F50" s="15"/>
      <c r="G50" s="15"/>
      <c r="H50" s="15"/>
      <c r="I50" s="15"/>
      <c r="J50" s="15"/>
      <c r="K50" s="15"/>
      <c r="L50" s="15"/>
    </row>
    <row r="51" spans="1:12" s="52" customFormat="1" ht="5.0999999999999996" customHeight="1" x14ac:dyDescent="0.15">
      <c r="A51" s="15"/>
      <c r="B51" s="15"/>
      <c r="C51" s="15"/>
      <c r="D51" s="15"/>
      <c r="E51" s="15"/>
      <c r="F51" s="15"/>
      <c r="G51" s="15"/>
      <c r="H51" s="15"/>
      <c r="I51" s="15"/>
      <c r="J51" s="15"/>
      <c r="K51" s="15"/>
      <c r="L51" s="15"/>
    </row>
    <row r="52" spans="1:12" s="52" customFormat="1" ht="18" customHeight="1" x14ac:dyDescent="0.15">
      <c r="A52" s="15"/>
      <c r="B52" s="15"/>
      <c r="C52" s="15" t="s">
        <v>46</v>
      </c>
      <c r="D52" s="15"/>
      <c r="E52" s="15"/>
      <c r="F52" s="15"/>
      <c r="G52" s="15"/>
      <c r="H52" s="15"/>
      <c r="I52" s="15"/>
      <c r="J52" s="15"/>
      <c r="K52" s="15"/>
      <c r="L52" s="15"/>
    </row>
    <row r="53" spans="1:12" s="52" customFormat="1" ht="18" customHeight="1" x14ac:dyDescent="0.15">
      <c r="A53" s="15"/>
      <c r="B53" s="15"/>
      <c r="C53" s="15"/>
      <c r="D53" s="15" t="s">
        <v>47</v>
      </c>
      <c r="E53" s="15"/>
      <c r="F53" s="15"/>
      <c r="G53" s="15"/>
      <c r="H53" s="15"/>
      <c r="I53" s="15"/>
      <c r="J53" s="15"/>
      <c r="K53" s="15"/>
      <c r="L53" s="15"/>
    </row>
    <row r="54" spans="1:12" s="52" customFormat="1" ht="5.0999999999999996" customHeight="1" x14ac:dyDescent="0.15">
      <c r="A54" s="15"/>
      <c r="B54" s="15"/>
      <c r="C54" s="15"/>
      <c r="D54" s="15"/>
      <c r="E54" s="15"/>
      <c r="F54" s="15"/>
      <c r="G54" s="15"/>
      <c r="H54" s="15"/>
      <c r="I54" s="15"/>
      <c r="J54" s="15"/>
      <c r="K54" s="15"/>
      <c r="L54" s="15"/>
    </row>
    <row r="55" spans="1:12" s="52" customFormat="1" ht="18" customHeight="1" x14ac:dyDescent="0.15">
      <c r="A55" s="15"/>
      <c r="B55" s="15"/>
      <c r="C55" s="15" t="s">
        <v>48</v>
      </c>
      <c r="D55" s="15"/>
      <c r="E55" s="15"/>
      <c r="F55" s="15"/>
      <c r="G55" s="15"/>
      <c r="H55" s="15"/>
      <c r="I55" s="15"/>
      <c r="J55" s="15"/>
      <c r="K55" s="15"/>
      <c r="L55" s="15"/>
    </row>
    <row r="56" spans="1:12" s="52" customFormat="1" ht="18" customHeight="1" x14ac:dyDescent="0.15">
      <c r="A56" s="15"/>
      <c r="B56" s="15"/>
      <c r="C56" s="15"/>
      <c r="D56" s="15" t="s">
        <v>49</v>
      </c>
      <c r="E56" s="15"/>
      <c r="F56" s="15"/>
      <c r="G56" s="15"/>
      <c r="H56" s="15"/>
      <c r="I56" s="15"/>
      <c r="J56" s="15"/>
      <c r="K56" s="15"/>
      <c r="L56" s="15"/>
    </row>
    <row r="57" spans="1:12" s="52" customFormat="1" ht="5.0999999999999996" customHeight="1" x14ac:dyDescent="0.15">
      <c r="A57" s="15"/>
      <c r="B57" s="15"/>
      <c r="C57" s="15"/>
      <c r="D57" s="15"/>
      <c r="E57" s="15"/>
      <c r="F57" s="15"/>
      <c r="G57" s="15"/>
      <c r="H57" s="15"/>
      <c r="I57" s="15"/>
      <c r="J57" s="15"/>
      <c r="K57" s="15"/>
      <c r="L57" s="15"/>
    </row>
    <row r="58" spans="1:12" s="52" customFormat="1" ht="18" customHeight="1" x14ac:dyDescent="0.15">
      <c r="A58" s="15"/>
      <c r="B58" s="15"/>
      <c r="C58" s="15" t="s">
        <v>50</v>
      </c>
      <c r="D58" s="15"/>
      <c r="E58" s="15"/>
      <c r="F58" s="15"/>
      <c r="G58" s="15"/>
      <c r="H58" s="15"/>
      <c r="I58" s="15"/>
      <c r="J58" s="15"/>
      <c r="K58" s="15"/>
      <c r="L58" s="15"/>
    </row>
    <row r="59" spans="1:12" s="52" customFormat="1" ht="18" customHeight="1" x14ac:dyDescent="0.15">
      <c r="A59" s="15"/>
      <c r="B59" s="15"/>
      <c r="C59" s="15"/>
      <c r="D59" s="15" t="s">
        <v>51</v>
      </c>
      <c r="E59" s="15"/>
      <c r="F59" s="15"/>
      <c r="G59" s="15"/>
      <c r="H59" s="15"/>
      <c r="I59" s="15"/>
      <c r="J59" s="15"/>
      <c r="K59" s="15"/>
      <c r="L59" s="15"/>
    </row>
    <row r="60" spans="1:12" s="52" customFormat="1" ht="5.0999999999999996" customHeight="1" x14ac:dyDescent="0.15">
      <c r="A60" s="15"/>
      <c r="B60" s="15"/>
      <c r="C60" s="15"/>
      <c r="D60" s="15"/>
      <c r="E60" s="15"/>
      <c r="F60" s="15"/>
      <c r="G60" s="15"/>
      <c r="H60" s="15"/>
      <c r="I60" s="15"/>
      <c r="J60" s="15"/>
      <c r="K60" s="15"/>
      <c r="L60" s="15"/>
    </row>
    <row r="61" spans="1:12" s="52" customFormat="1" ht="18" customHeight="1" x14ac:dyDescent="0.15">
      <c r="A61" s="15"/>
      <c r="B61" s="15"/>
      <c r="C61" s="15"/>
      <c r="D61" s="15" t="s">
        <v>175</v>
      </c>
      <c r="E61" s="15"/>
      <c r="F61" s="15"/>
      <c r="G61" s="15"/>
      <c r="H61" s="15"/>
      <c r="I61" s="15"/>
      <c r="J61" s="15"/>
      <c r="K61" s="15"/>
      <c r="L61" s="15"/>
    </row>
    <row r="62" spans="1:12" s="52" customFormat="1" ht="18" customHeight="1" x14ac:dyDescent="0.15">
      <c r="A62" s="15"/>
      <c r="B62" s="15"/>
      <c r="C62" s="15"/>
      <c r="D62" s="15" t="s">
        <v>52</v>
      </c>
      <c r="E62" s="15"/>
      <c r="F62" s="15"/>
      <c r="G62" s="15"/>
      <c r="H62" s="15"/>
      <c r="I62" s="15"/>
      <c r="J62" s="15"/>
      <c r="K62" s="15"/>
      <c r="L62" s="15"/>
    </row>
    <row r="63" spans="1:12" s="52" customFormat="1" ht="18" customHeight="1" x14ac:dyDescent="0.15">
      <c r="A63" s="15"/>
      <c r="B63" s="15"/>
      <c r="C63" s="15"/>
      <c r="D63" s="15" t="s">
        <v>53</v>
      </c>
      <c r="E63" s="15"/>
      <c r="F63" s="15"/>
      <c r="G63" s="15"/>
      <c r="H63" s="15"/>
      <c r="I63" s="15"/>
      <c r="J63" s="15"/>
      <c r="K63" s="15"/>
      <c r="L63" s="15"/>
    </row>
    <row r="64" spans="1:12" s="52" customFormat="1" ht="18" customHeight="1" x14ac:dyDescent="0.15">
      <c r="A64" s="15"/>
      <c r="B64" s="15"/>
      <c r="C64" s="15"/>
      <c r="D64" s="15" t="s">
        <v>116</v>
      </c>
      <c r="E64" s="15"/>
      <c r="F64" s="15"/>
      <c r="G64" s="15"/>
      <c r="H64" s="15"/>
      <c r="I64" s="15"/>
      <c r="J64" s="15"/>
      <c r="K64" s="15"/>
      <c r="L64" s="15"/>
    </row>
    <row r="65" spans="1:12" s="52" customFormat="1" ht="5.0999999999999996" customHeight="1" x14ac:dyDescent="0.15">
      <c r="A65" s="15"/>
      <c r="B65" s="15"/>
      <c r="C65" s="15"/>
      <c r="D65" s="15"/>
      <c r="E65" s="15"/>
      <c r="F65" s="15"/>
      <c r="G65" s="15"/>
      <c r="H65" s="15"/>
      <c r="I65" s="15"/>
      <c r="J65" s="15"/>
      <c r="K65" s="15"/>
      <c r="L65" s="15"/>
    </row>
    <row r="66" spans="1:12" s="52" customFormat="1" ht="18" customHeight="1" x14ac:dyDescent="0.15">
      <c r="A66" s="15"/>
      <c r="B66" s="15"/>
      <c r="C66" s="15" t="s">
        <v>54</v>
      </c>
      <c r="D66" s="15"/>
      <c r="E66" s="15"/>
      <c r="F66" s="15"/>
      <c r="G66" s="15"/>
      <c r="H66" s="15"/>
      <c r="I66" s="15"/>
      <c r="J66" s="15"/>
      <c r="K66" s="15"/>
      <c r="L66" s="15"/>
    </row>
    <row r="67" spans="1:12" s="52" customFormat="1" ht="18" customHeight="1" x14ac:dyDescent="0.15">
      <c r="A67" s="15"/>
      <c r="B67" s="15"/>
      <c r="C67" s="15"/>
      <c r="D67" s="15" t="s">
        <v>55</v>
      </c>
      <c r="E67" s="15"/>
      <c r="F67" s="15"/>
      <c r="G67" s="15"/>
      <c r="H67" s="15"/>
      <c r="I67" s="15"/>
      <c r="J67" s="15"/>
      <c r="K67" s="15"/>
      <c r="L67" s="15"/>
    </row>
    <row r="68" spans="1:12" s="52" customFormat="1" ht="5.0999999999999996" customHeight="1" x14ac:dyDescent="0.15">
      <c r="A68" s="15"/>
      <c r="B68" s="15"/>
      <c r="C68" s="15"/>
      <c r="D68" s="15"/>
      <c r="E68" s="15"/>
      <c r="F68" s="15"/>
      <c r="G68" s="15"/>
      <c r="H68" s="15"/>
      <c r="I68" s="15"/>
      <c r="J68" s="15"/>
      <c r="K68" s="15"/>
      <c r="L68" s="15"/>
    </row>
    <row r="69" spans="1:12" s="52" customFormat="1" ht="18" customHeight="1" x14ac:dyDescent="0.15">
      <c r="A69" s="15"/>
      <c r="B69" s="15"/>
      <c r="C69" s="15"/>
      <c r="D69" s="15" t="s">
        <v>56</v>
      </c>
      <c r="E69" s="15"/>
      <c r="F69" s="15"/>
      <c r="G69" s="15"/>
      <c r="H69" s="15"/>
      <c r="I69" s="15"/>
      <c r="J69" s="15"/>
      <c r="K69" s="15"/>
      <c r="L69" s="15"/>
    </row>
    <row r="70" spans="1:12" s="52" customFormat="1" ht="5.0999999999999996" customHeight="1" x14ac:dyDescent="0.15">
      <c r="A70" s="15"/>
      <c r="B70" s="15"/>
      <c r="C70" s="15"/>
      <c r="D70" s="15"/>
      <c r="E70" s="15"/>
      <c r="F70" s="15"/>
      <c r="G70" s="15"/>
      <c r="H70" s="15"/>
      <c r="I70" s="15"/>
      <c r="J70" s="15"/>
      <c r="K70" s="15"/>
      <c r="L70" s="15"/>
    </row>
    <row r="71" spans="1:12" s="52" customFormat="1" ht="18" customHeight="1" x14ac:dyDescent="0.15">
      <c r="A71" s="15"/>
      <c r="B71" s="15"/>
      <c r="C71" s="15" t="s">
        <v>57</v>
      </c>
      <c r="D71" s="15"/>
      <c r="E71" s="15"/>
      <c r="F71" s="15"/>
      <c r="G71" s="15"/>
      <c r="H71" s="15"/>
      <c r="I71" s="15"/>
      <c r="J71" s="15"/>
      <c r="K71" s="15"/>
      <c r="L71" s="15"/>
    </row>
    <row r="72" spans="1:12" s="52" customFormat="1" ht="18" customHeight="1" x14ac:dyDescent="0.15">
      <c r="A72" s="15"/>
      <c r="B72" s="15"/>
      <c r="C72" s="15"/>
      <c r="D72" s="15" t="s">
        <v>58</v>
      </c>
      <c r="E72" s="15"/>
      <c r="F72" s="15"/>
      <c r="G72" s="15"/>
      <c r="H72" s="15"/>
      <c r="I72" s="15"/>
      <c r="J72" s="15"/>
      <c r="K72" s="15"/>
      <c r="L72" s="15"/>
    </row>
    <row r="73" spans="1:12" s="52" customFormat="1" ht="5.0999999999999996" customHeight="1" x14ac:dyDescent="0.15">
      <c r="A73" s="15"/>
      <c r="B73" s="15"/>
      <c r="C73" s="15"/>
      <c r="D73" s="15"/>
      <c r="E73" s="15"/>
      <c r="F73" s="15"/>
      <c r="G73" s="15"/>
      <c r="H73" s="15"/>
      <c r="I73" s="15"/>
      <c r="J73" s="15"/>
      <c r="K73" s="15"/>
      <c r="L73" s="15"/>
    </row>
    <row r="74" spans="1:12" s="52" customFormat="1" ht="18" customHeight="1" x14ac:dyDescent="0.15">
      <c r="A74" s="15"/>
      <c r="B74" s="15"/>
      <c r="C74" s="15" t="s">
        <v>60</v>
      </c>
      <c r="D74" s="15"/>
      <c r="E74" s="15"/>
      <c r="F74" s="15"/>
      <c r="G74" s="15"/>
      <c r="H74" s="15"/>
      <c r="I74" s="15"/>
      <c r="J74" s="15"/>
      <c r="K74" s="15"/>
      <c r="L74" s="15"/>
    </row>
    <row r="75" spans="1:12" s="52" customFormat="1" ht="18" customHeight="1" x14ac:dyDescent="0.15">
      <c r="A75" s="15"/>
      <c r="B75" s="15"/>
      <c r="C75" s="15"/>
      <c r="D75" s="15" t="s">
        <v>61</v>
      </c>
      <c r="E75" s="15"/>
      <c r="F75" s="15"/>
      <c r="G75" s="15"/>
      <c r="H75" s="15"/>
      <c r="I75" s="15"/>
      <c r="J75" s="15"/>
      <c r="K75" s="15"/>
      <c r="L75" s="15"/>
    </row>
    <row r="76" spans="1:12" s="52" customFormat="1" ht="5.0999999999999996" customHeight="1" x14ac:dyDescent="0.15">
      <c r="A76" s="15"/>
      <c r="B76" s="15"/>
      <c r="C76" s="15"/>
      <c r="D76" s="15"/>
      <c r="E76" s="15"/>
      <c r="F76" s="15"/>
      <c r="G76" s="15"/>
      <c r="H76" s="15"/>
      <c r="I76" s="15"/>
      <c r="J76" s="15"/>
      <c r="K76" s="15"/>
      <c r="L76" s="15"/>
    </row>
    <row r="77" spans="1:12" s="52" customFormat="1" ht="18" customHeight="1" x14ac:dyDescent="0.15">
      <c r="A77" s="15"/>
      <c r="B77" s="15"/>
      <c r="C77" s="15"/>
      <c r="D77" s="15" t="s">
        <v>62</v>
      </c>
      <c r="E77" s="15"/>
      <c r="F77" s="15"/>
      <c r="G77" s="15"/>
      <c r="H77" s="15"/>
      <c r="I77" s="15"/>
      <c r="J77" s="15"/>
      <c r="K77" s="15"/>
      <c r="L77" s="15"/>
    </row>
    <row r="78" spans="1:12" s="52" customFormat="1" ht="18" customHeight="1" x14ac:dyDescent="0.15">
      <c r="A78" s="15"/>
      <c r="B78" s="15"/>
      <c r="C78" s="15"/>
      <c r="D78" s="15" t="s">
        <v>63</v>
      </c>
      <c r="E78" s="15"/>
      <c r="F78" s="15"/>
      <c r="G78" s="15"/>
      <c r="H78" s="15"/>
      <c r="I78" s="15"/>
      <c r="J78" s="15"/>
      <c r="K78" s="15"/>
      <c r="L78" s="15"/>
    </row>
    <row r="79" spans="1:12" s="52" customFormat="1" ht="18" customHeight="1" x14ac:dyDescent="0.15">
      <c r="A79" s="15"/>
      <c r="B79" s="15"/>
      <c r="C79" s="15"/>
      <c r="D79" s="15"/>
      <c r="E79" s="15"/>
      <c r="F79" s="15"/>
      <c r="G79" s="15"/>
      <c r="H79" s="15"/>
      <c r="I79" s="15"/>
      <c r="J79" s="15"/>
      <c r="K79" s="15"/>
      <c r="L79" s="15"/>
    </row>
    <row r="80" spans="1:12" ht="20.100000000000001" customHeight="1" x14ac:dyDescent="0.15">
      <c r="A80" s="1"/>
      <c r="B80" s="16" t="s">
        <v>65</v>
      </c>
      <c r="C80" s="1"/>
      <c r="D80" s="1"/>
      <c r="E80" s="1"/>
      <c r="F80" s="1"/>
      <c r="G80" s="1"/>
      <c r="H80" s="1"/>
      <c r="I80" s="1"/>
      <c r="J80" s="1"/>
      <c r="K80" s="1"/>
      <c r="L80" s="1"/>
    </row>
    <row r="81" spans="1:12" ht="5.0999999999999996" customHeight="1" x14ac:dyDescent="0.15">
      <c r="A81" s="1"/>
      <c r="B81" s="1"/>
      <c r="C81" s="1"/>
      <c r="D81" s="1"/>
      <c r="E81" s="1"/>
      <c r="F81" s="1"/>
      <c r="G81" s="1"/>
      <c r="H81" s="1"/>
      <c r="I81" s="1"/>
      <c r="J81" s="1"/>
      <c r="K81" s="1"/>
      <c r="L81" s="1"/>
    </row>
    <row r="82" spans="1:12" s="52" customFormat="1" ht="18" customHeight="1" x14ac:dyDescent="0.15">
      <c r="A82" s="15"/>
      <c r="B82" s="15"/>
      <c r="C82" s="15" t="s">
        <v>66</v>
      </c>
      <c r="D82" s="15"/>
      <c r="E82" s="15"/>
      <c r="F82" s="15"/>
      <c r="G82" s="15"/>
      <c r="H82" s="15"/>
      <c r="I82" s="15"/>
      <c r="J82" s="15"/>
      <c r="K82" s="15"/>
      <c r="L82" s="15"/>
    </row>
    <row r="83" spans="1:12" s="52" customFormat="1" ht="18" customHeight="1" x14ac:dyDescent="0.15">
      <c r="A83" s="15"/>
      <c r="B83" s="15"/>
      <c r="C83" s="15" t="s">
        <v>176</v>
      </c>
      <c r="D83" s="15"/>
      <c r="E83" s="15"/>
      <c r="F83" s="15"/>
      <c r="G83" s="15"/>
      <c r="H83" s="15"/>
      <c r="I83" s="15"/>
      <c r="J83" s="15"/>
      <c r="K83" s="15"/>
      <c r="L83" s="15"/>
    </row>
    <row r="84" spans="1:12" s="52" customFormat="1" ht="18" customHeight="1" x14ac:dyDescent="0.15">
      <c r="A84" s="15"/>
      <c r="B84" s="15"/>
      <c r="C84" s="15" t="s">
        <v>177</v>
      </c>
      <c r="D84" s="15"/>
      <c r="E84" s="15"/>
      <c r="F84" s="15"/>
      <c r="G84" s="15"/>
      <c r="H84" s="15"/>
      <c r="I84" s="15"/>
      <c r="J84" s="15"/>
      <c r="K84" s="15"/>
      <c r="L84" s="15"/>
    </row>
    <row r="85" spans="1:12" s="52" customFormat="1" ht="18" customHeight="1" x14ac:dyDescent="0.15">
      <c r="A85" s="15"/>
      <c r="B85" s="15"/>
      <c r="C85" s="15" t="s">
        <v>178</v>
      </c>
      <c r="D85" s="15"/>
      <c r="E85" s="15"/>
      <c r="F85" s="15"/>
      <c r="G85" s="15"/>
      <c r="H85" s="15"/>
      <c r="I85" s="15"/>
      <c r="J85" s="15"/>
      <c r="K85" s="15"/>
      <c r="L85" s="15"/>
    </row>
    <row r="86" spans="1:12" s="52" customFormat="1" ht="18" customHeight="1" x14ac:dyDescent="0.15">
      <c r="A86" s="15"/>
      <c r="B86" s="15"/>
      <c r="C86" s="15" t="s">
        <v>67</v>
      </c>
      <c r="D86" s="15"/>
      <c r="E86" s="15"/>
      <c r="F86" s="15"/>
      <c r="G86" s="15"/>
      <c r="H86" s="15"/>
      <c r="I86" s="15"/>
      <c r="J86" s="15"/>
      <c r="K86" s="15"/>
      <c r="L86" s="15"/>
    </row>
    <row r="87" spans="1:12" s="52" customFormat="1" ht="18" customHeight="1" x14ac:dyDescent="0.15">
      <c r="A87" s="15"/>
      <c r="B87" s="15"/>
      <c r="C87" s="15"/>
      <c r="D87" s="15"/>
      <c r="E87" s="15"/>
      <c r="F87" s="15"/>
      <c r="G87" s="15"/>
      <c r="H87" s="15"/>
      <c r="I87" s="15"/>
      <c r="J87" s="15"/>
      <c r="K87" s="15"/>
      <c r="L87" s="15"/>
    </row>
    <row r="88" spans="1:12" ht="24" customHeight="1" x14ac:dyDescent="0.15">
      <c r="A88" s="1"/>
      <c r="B88" s="1"/>
      <c r="C88" s="1"/>
      <c r="D88" s="2"/>
      <c r="E88" s="3" t="s">
        <v>16</v>
      </c>
      <c r="F88" s="4"/>
      <c r="G88" s="1"/>
      <c r="H88" s="1"/>
      <c r="I88" s="1"/>
      <c r="J88" s="1"/>
      <c r="K88" s="1"/>
      <c r="L88" s="1"/>
    </row>
    <row r="89" spans="1:12" ht="39.950000000000003" customHeight="1" thickBot="1" x14ac:dyDescent="0.2">
      <c r="A89" s="1"/>
      <c r="B89" s="1"/>
      <c r="C89" s="1"/>
      <c r="D89" s="5" t="s">
        <v>6</v>
      </c>
      <c r="E89" s="5" t="s">
        <v>4</v>
      </c>
      <c r="F89" s="5" t="s">
        <v>5</v>
      </c>
      <c r="G89" s="1"/>
      <c r="H89" s="1"/>
      <c r="I89" s="1"/>
      <c r="J89" s="1"/>
      <c r="K89" s="1"/>
      <c r="L89" s="1"/>
    </row>
    <row r="90" spans="1:12" ht="78" customHeight="1" x14ac:dyDescent="0.15">
      <c r="A90" s="1"/>
      <c r="B90" s="6"/>
      <c r="C90" s="7" t="s">
        <v>12</v>
      </c>
      <c r="D90" s="8" t="s">
        <v>0</v>
      </c>
      <c r="E90" s="20" t="s">
        <v>10</v>
      </c>
      <c r="F90" s="9" t="s">
        <v>7</v>
      </c>
      <c r="G90" s="1"/>
      <c r="H90" s="1"/>
      <c r="I90" s="1"/>
      <c r="J90" s="1"/>
      <c r="K90" s="1"/>
      <c r="L90" s="1"/>
    </row>
    <row r="91" spans="1:12" ht="78" customHeight="1" x14ac:dyDescent="0.15">
      <c r="A91" s="1"/>
      <c r="B91" s="10" t="s">
        <v>17</v>
      </c>
      <c r="C91" s="11" t="s">
        <v>13</v>
      </c>
      <c r="D91" s="18" t="s">
        <v>1</v>
      </c>
      <c r="E91" s="22" t="s">
        <v>11</v>
      </c>
      <c r="F91" s="19" t="s">
        <v>14</v>
      </c>
      <c r="G91" s="1"/>
      <c r="H91" s="1"/>
      <c r="I91" s="1"/>
      <c r="J91" s="1"/>
      <c r="K91" s="1"/>
      <c r="L91" s="1"/>
    </row>
    <row r="92" spans="1:12" ht="78" customHeight="1" thickBot="1" x14ac:dyDescent="0.2">
      <c r="A92" s="1"/>
      <c r="B92" s="12"/>
      <c r="C92" s="7" t="s">
        <v>15</v>
      </c>
      <c r="D92" s="13" t="s">
        <v>3</v>
      </c>
      <c r="E92" s="21" t="s">
        <v>2</v>
      </c>
      <c r="F92" s="14" t="s">
        <v>59</v>
      </c>
      <c r="G92" s="1"/>
      <c r="H92" s="1"/>
      <c r="I92" s="1"/>
      <c r="J92" s="1"/>
      <c r="K92" s="1"/>
      <c r="L92" s="1"/>
    </row>
    <row r="93" spans="1:12" s="52" customFormat="1" ht="18" customHeight="1" x14ac:dyDescent="0.15">
      <c r="A93" s="15"/>
      <c r="B93" s="15"/>
      <c r="C93" s="15"/>
      <c r="D93" s="15"/>
      <c r="E93" s="15"/>
      <c r="F93" s="15"/>
      <c r="G93" s="15"/>
      <c r="H93" s="15"/>
      <c r="I93" s="15"/>
      <c r="J93" s="15"/>
      <c r="K93" s="15"/>
      <c r="L93" s="15"/>
    </row>
    <row r="94" spans="1:12" s="52" customFormat="1" ht="18" customHeight="1" x14ac:dyDescent="0.15">
      <c r="A94" s="15"/>
      <c r="B94" s="15"/>
      <c r="C94" s="15" t="s">
        <v>30</v>
      </c>
      <c r="D94" s="15"/>
      <c r="E94" s="15"/>
      <c r="F94" s="15"/>
      <c r="G94" s="15"/>
      <c r="H94" s="15"/>
      <c r="I94" s="15"/>
      <c r="J94" s="15"/>
      <c r="K94" s="15"/>
      <c r="L94" s="15"/>
    </row>
    <row r="95" spans="1:12" s="52" customFormat="1" ht="18" customHeight="1" x14ac:dyDescent="0.15">
      <c r="A95" s="15"/>
      <c r="B95" s="15"/>
      <c r="C95" s="15" t="s">
        <v>46</v>
      </c>
      <c r="D95" s="15"/>
      <c r="E95" s="15"/>
      <c r="F95" s="15"/>
      <c r="G95" s="15"/>
      <c r="H95" s="15"/>
      <c r="I95" s="15"/>
      <c r="J95" s="15"/>
      <c r="K95" s="15"/>
      <c r="L95" s="15"/>
    </row>
    <row r="96" spans="1:12" s="52" customFormat="1" ht="18" customHeight="1" x14ac:dyDescent="0.15">
      <c r="A96" s="15"/>
      <c r="B96" s="15"/>
      <c r="C96" s="15" t="s">
        <v>48</v>
      </c>
      <c r="D96" s="15"/>
      <c r="E96" s="15"/>
      <c r="F96" s="15"/>
      <c r="G96" s="15"/>
      <c r="H96" s="15"/>
      <c r="I96" s="15"/>
      <c r="J96" s="15"/>
      <c r="K96" s="15"/>
      <c r="L96" s="15"/>
    </row>
    <row r="97" spans="1:12" s="52" customFormat="1" ht="18" customHeight="1" x14ac:dyDescent="0.15">
      <c r="A97" s="15"/>
      <c r="B97" s="15"/>
      <c r="C97" s="15" t="s">
        <v>50</v>
      </c>
      <c r="D97" s="15"/>
      <c r="E97" s="15"/>
      <c r="F97" s="15"/>
      <c r="G97" s="15"/>
      <c r="H97" s="15"/>
      <c r="I97" s="15"/>
      <c r="J97" s="15"/>
      <c r="K97" s="15"/>
      <c r="L97" s="15"/>
    </row>
    <row r="98" spans="1:12" s="52" customFormat="1" ht="18" customHeight="1" x14ac:dyDescent="0.15">
      <c r="A98" s="15"/>
      <c r="B98" s="15"/>
      <c r="C98" s="15" t="s">
        <v>57</v>
      </c>
      <c r="D98" s="15"/>
      <c r="E98" s="15"/>
      <c r="F98" s="15"/>
      <c r="G98" s="15"/>
      <c r="H98" s="15"/>
      <c r="I98" s="15"/>
      <c r="J98" s="15"/>
      <c r="K98" s="15"/>
      <c r="L98" s="15"/>
    </row>
    <row r="99" spans="1:12" s="52" customFormat="1" ht="18" customHeight="1" x14ac:dyDescent="0.15">
      <c r="A99" s="15"/>
      <c r="B99" s="15"/>
      <c r="C99" s="15"/>
      <c r="D99" s="15"/>
      <c r="E99" s="15"/>
      <c r="F99" s="15"/>
      <c r="G99" s="15"/>
      <c r="H99" s="15"/>
      <c r="I99" s="15"/>
      <c r="J99" s="15"/>
      <c r="K99" s="15"/>
      <c r="L99" s="15"/>
    </row>
    <row r="100" spans="1:12" ht="20.100000000000001" customHeight="1" x14ac:dyDescent="0.15">
      <c r="A100" s="1"/>
      <c r="B100" s="16" t="s">
        <v>82</v>
      </c>
      <c r="C100" s="1"/>
      <c r="D100" s="1"/>
      <c r="E100" s="1"/>
      <c r="F100" s="1"/>
      <c r="G100" s="1"/>
      <c r="H100" s="1"/>
      <c r="I100" s="1"/>
      <c r="J100" s="1"/>
      <c r="K100" s="1"/>
      <c r="L100" s="1"/>
    </row>
    <row r="101" spans="1:12" ht="5.0999999999999996" customHeight="1" x14ac:dyDescent="0.15">
      <c r="A101" s="1"/>
      <c r="B101" s="1"/>
      <c r="C101" s="1"/>
      <c r="D101" s="1"/>
      <c r="E101" s="1"/>
      <c r="F101" s="1"/>
      <c r="G101" s="1"/>
      <c r="H101" s="1"/>
      <c r="I101" s="1"/>
      <c r="J101" s="1"/>
      <c r="K101" s="1"/>
      <c r="L101" s="1"/>
    </row>
    <row r="102" spans="1:12" s="52" customFormat="1" ht="18" customHeight="1" x14ac:dyDescent="0.15">
      <c r="A102" s="15"/>
      <c r="B102" s="15"/>
      <c r="C102" s="15" t="s">
        <v>83</v>
      </c>
      <c r="D102" s="15"/>
      <c r="E102" s="15"/>
      <c r="F102" s="15"/>
      <c r="G102" s="15"/>
      <c r="H102" s="15"/>
      <c r="I102" s="15"/>
      <c r="J102" s="15"/>
      <c r="K102" s="15"/>
      <c r="L102" s="15"/>
    </row>
    <row r="103" spans="1:12" s="52" customFormat="1" ht="18" customHeight="1" x14ac:dyDescent="0.15">
      <c r="A103" s="15"/>
      <c r="B103" s="15"/>
      <c r="C103" s="15" t="s">
        <v>84</v>
      </c>
      <c r="D103" s="15"/>
      <c r="E103" s="15"/>
      <c r="F103" s="15"/>
      <c r="G103" s="15"/>
      <c r="H103" s="15"/>
      <c r="I103" s="15"/>
      <c r="J103" s="15"/>
      <c r="K103" s="15"/>
      <c r="L103" s="15"/>
    </row>
    <row r="104" spans="1:12" s="52" customFormat="1" ht="18" customHeight="1" x14ac:dyDescent="0.15">
      <c r="A104" s="15"/>
      <c r="B104" s="15"/>
      <c r="C104" s="15"/>
      <c r="D104" s="15"/>
      <c r="E104" s="15"/>
      <c r="F104" s="15"/>
      <c r="G104" s="15"/>
      <c r="H104" s="15"/>
      <c r="I104" s="15"/>
      <c r="J104" s="15"/>
      <c r="K104" s="15"/>
      <c r="L104" s="15"/>
    </row>
    <row r="105" spans="1:12" s="52" customFormat="1" ht="18" customHeight="1" x14ac:dyDescent="0.15">
      <c r="A105" s="15"/>
      <c r="B105" s="15"/>
      <c r="C105" s="15" t="s">
        <v>85</v>
      </c>
      <c r="D105" s="15"/>
      <c r="E105" s="15"/>
      <c r="F105" s="15"/>
      <c r="G105" s="15"/>
      <c r="H105" s="15"/>
      <c r="I105" s="15"/>
      <c r="J105" s="15"/>
      <c r="K105" s="15"/>
      <c r="L105" s="15"/>
    </row>
    <row r="106" spans="1:12" s="52" customFormat="1" ht="18" customHeight="1" x14ac:dyDescent="0.15">
      <c r="A106" s="15"/>
      <c r="B106" s="15"/>
      <c r="C106" s="15"/>
      <c r="D106" s="15"/>
      <c r="E106" s="15"/>
      <c r="F106" s="15"/>
      <c r="G106" s="15"/>
      <c r="H106" s="15"/>
      <c r="I106" s="15"/>
      <c r="J106" s="15"/>
      <c r="K106" s="15"/>
      <c r="L106" s="15"/>
    </row>
    <row r="107" spans="1:12" s="52" customFormat="1" ht="18" customHeight="1" x14ac:dyDescent="0.15">
      <c r="A107" s="15"/>
      <c r="B107" s="15"/>
      <c r="C107" s="15" t="s">
        <v>86</v>
      </c>
      <c r="D107" s="15"/>
      <c r="E107" s="15"/>
      <c r="F107" s="15"/>
      <c r="G107" s="15"/>
      <c r="H107" s="15"/>
      <c r="I107" s="15"/>
      <c r="J107" s="15"/>
      <c r="K107" s="15"/>
      <c r="L107" s="15"/>
    </row>
    <row r="108" spans="1:12" s="52" customFormat="1" ht="18" customHeight="1" x14ac:dyDescent="0.15">
      <c r="A108" s="15"/>
      <c r="B108" s="15"/>
      <c r="C108" s="15" t="s">
        <v>87</v>
      </c>
      <c r="D108" s="15"/>
      <c r="E108" s="15"/>
      <c r="F108" s="15"/>
      <c r="G108" s="15"/>
      <c r="H108" s="15"/>
      <c r="I108" s="15"/>
      <c r="J108" s="15"/>
      <c r="K108" s="15"/>
      <c r="L108" s="15"/>
    </row>
    <row r="109" spans="1:12" s="52" customFormat="1" ht="18" customHeight="1" x14ac:dyDescent="0.15">
      <c r="A109" s="15"/>
      <c r="B109" s="15"/>
      <c r="C109" s="15" t="s">
        <v>88</v>
      </c>
      <c r="D109" s="15"/>
      <c r="E109" s="15"/>
      <c r="F109" s="15"/>
      <c r="G109" s="15"/>
      <c r="H109" s="15"/>
      <c r="I109" s="15"/>
      <c r="J109" s="15"/>
      <c r="K109" s="15"/>
      <c r="L109" s="15"/>
    </row>
    <row r="110" spans="1:12" s="52" customFormat="1" ht="18" customHeight="1" x14ac:dyDescent="0.15">
      <c r="A110" s="15"/>
      <c r="B110" s="15"/>
      <c r="C110" s="15" t="s">
        <v>163</v>
      </c>
      <c r="D110" s="15"/>
      <c r="E110" s="15"/>
      <c r="F110" s="15"/>
      <c r="G110" s="15"/>
      <c r="H110" s="15"/>
      <c r="I110" s="15"/>
      <c r="J110" s="15"/>
      <c r="K110" s="15"/>
      <c r="L110" s="15"/>
    </row>
    <row r="111" spans="1:12" s="52" customFormat="1" ht="18" customHeight="1" x14ac:dyDescent="0.15">
      <c r="A111" s="15"/>
      <c r="B111" s="15"/>
      <c r="C111" s="15" t="s">
        <v>164</v>
      </c>
      <c r="D111" s="15"/>
      <c r="E111" s="15"/>
      <c r="F111" s="15"/>
      <c r="G111" s="15"/>
      <c r="H111" s="15"/>
      <c r="I111" s="15"/>
      <c r="J111" s="15"/>
      <c r="K111" s="15"/>
      <c r="L111" s="15"/>
    </row>
    <row r="112" spans="1:12" s="52" customFormat="1" ht="18" customHeight="1" x14ac:dyDescent="0.15">
      <c r="A112" s="15"/>
      <c r="B112" s="15"/>
      <c r="C112" s="15" t="s">
        <v>165</v>
      </c>
      <c r="D112" s="15"/>
      <c r="E112" s="15"/>
      <c r="F112" s="15"/>
      <c r="G112" s="15"/>
      <c r="H112" s="15"/>
      <c r="I112" s="15"/>
      <c r="J112" s="15"/>
      <c r="K112" s="15"/>
      <c r="L112" s="15"/>
    </row>
    <row r="113" spans="1:12" s="52" customFormat="1" ht="18" customHeight="1" x14ac:dyDescent="0.15">
      <c r="A113" s="15"/>
      <c r="B113" s="15"/>
      <c r="C113" s="15" t="s">
        <v>174</v>
      </c>
      <c r="D113" s="15"/>
      <c r="E113" s="15"/>
      <c r="F113" s="15"/>
      <c r="G113" s="15"/>
      <c r="H113" s="15"/>
      <c r="I113" s="15"/>
      <c r="J113" s="15"/>
      <c r="K113" s="15"/>
      <c r="L113" s="15"/>
    </row>
    <row r="114" spans="1:12" s="52" customFormat="1" ht="18" customHeight="1" x14ac:dyDescent="0.15">
      <c r="A114" s="15"/>
      <c r="B114" s="15"/>
      <c r="C114" s="15"/>
      <c r="D114" s="15"/>
      <c r="E114" s="15"/>
      <c r="F114" s="15"/>
      <c r="G114" s="15"/>
      <c r="H114" s="15"/>
      <c r="I114" s="15"/>
      <c r="J114" s="15"/>
      <c r="K114" s="15"/>
      <c r="L114" s="15"/>
    </row>
    <row r="115" spans="1:12" s="52" customFormat="1" ht="18" customHeight="1" x14ac:dyDescent="0.15">
      <c r="A115" s="15"/>
      <c r="B115" s="15"/>
      <c r="C115" s="15" t="s">
        <v>166</v>
      </c>
      <c r="D115" s="15"/>
      <c r="E115" s="15"/>
      <c r="F115" s="15"/>
      <c r="G115" s="15"/>
      <c r="H115" s="15"/>
      <c r="I115" s="15"/>
      <c r="J115" s="15"/>
      <c r="K115" s="15"/>
      <c r="L115" s="15"/>
    </row>
    <row r="116" spans="1:12" s="52" customFormat="1" ht="18" customHeight="1" x14ac:dyDescent="0.15">
      <c r="A116" s="15"/>
      <c r="B116" s="15"/>
      <c r="C116" s="15" t="s">
        <v>91</v>
      </c>
      <c r="D116" s="15"/>
      <c r="E116" s="15"/>
      <c r="F116" s="15"/>
      <c r="G116" s="15"/>
      <c r="H116" s="15"/>
      <c r="I116" s="15"/>
      <c r="J116" s="15"/>
      <c r="K116" s="15"/>
      <c r="L116" s="15"/>
    </row>
    <row r="117" spans="1:12" s="52" customFormat="1" ht="18" customHeight="1" x14ac:dyDescent="0.15">
      <c r="A117" s="15"/>
      <c r="B117" s="15"/>
      <c r="C117" s="15"/>
      <c r="D117" s="15"/>
      <c r="E117" s="15"/>
      <c r="F117" s="15"/>
      <c r="G117" s="15"/>
      <c r="H117" s="15"/>
      <c r="I117" s="15"/>
      <c r="J117" s="15"/>
      <c r="K117" s="15"/>
      <c r="L117" s="15"/>
    </row>
    <row r="118" spans="1:12" s="52" customFormat="1" ht="18" customHeight="1" x14ac:dyDescent="0.15">
      <c r="A118" s="15"/>
      <c r="B118" s="15"/>
      <c r="C118" s="15"/>
      <c r="D118" s="15"/>
      <c r="E118" s="15"/>
      <c r="F118" s="15"/>
      <c r="G118" s="15"/>
      <c r="H118" s="15"/>
      <c r="I118" s="15"/>
      <c r="J118" s="15"/>
      <c r="K118" s="15"/>
      <c r="L118" s="15"/>
    </row>
    <row r="119" spans="1:12" s="52" customFormat="1" ht="18" customHeight="1" x14ac:dyDescent="0.15">
      <c r="A119" s="15"/>
      <c r="B119" s="15"/>
      <c r="C119" s="15"/>
      <c r="D119" s="15"/>
      <c r="E119" s="15"/>
      <c r="F119" s="15"/>
      <c r="G119" s="15"/>
      <c r="H119" s="15"/>
      <c r="I119" s="15"/>
      <c r="J119" s="15"/>
      <c r="K119" s="15"/>
      <c r="L119" s="15"/>
    </row>
    <row r="120" spans="1:12" s="52" customFormat="1" ht="18" customHeight="1" x14ac:dyDescent="0.15">
      <c r="A120" s="15"/>
      <c r="B120" s="15"/>
      <c r="C120" s="15"/>
      <c r="D120" s="15"/>
      <c r="E120" s="15"/>
      <c r="F120" s="15"/>
      <c r="G120" s="15"/>
      <c r="H120" s="15"/>
      <c r="I120" s="15"/>
      <c r="J120" s="15"/>
      <c r="K120" s="15"/>
      <c r="L120" s="15"/>
    </row>
    <row r="121" spans="1:12" s="52" customFormat="1" ht="18" customHeight="1" x14ac:dyDescent="0.15">
      <c r="A121" s="15"/>
      <c r="B121" s="15"/>
      <c r="C121" s="15"/>
      <c r="D121" s="15"/>
      <c r="E121" s="15"/>
      <c r="F121" s="15"/>
      <c r="G121" s="15"/>
      <c r="H121" s="15"/>
      <c r="I121" s="15"/>
      <c r="J121" s="15"/>
      <c r="K121" s="15"/>
      <c r="L121" s="15"/>
    </row>
    <row r="122" spans="1:12" s="52" customFormat="1" ht="18" customHeight="1" x14ac:dyDescent="0.15">
      <c r="A122" s="15"/>
      <c r="B122" s="15"/>
      <c r="C122" s="15"/>
      <c r="D122" s="15"/>
      <c r="E122" s="15"/>
      <c r="F122" s="15"/>
      <c r="G122" s="15"/>
      <c r="H122" s="15"/>
      <c r="I122" s="15"/>
      <c r="J122" s="15"/>
      <c r="K122" s="15"/>
      <c r="L122" s="15"/>
    </row>
    <row r="123" spans="1:12" s="52" customFormat="1" ht="18" customHeight="1" x14ac:dyDescent="0.15">
      <c r="A123" s="15"/>
      <c r="B123" s="15"/>
      <c r="C123" s="15"/>
      <c r="D123" s="15"/>
      <c r="E123" s="15"/>
      <c r="F123" s="15"/>
      <c r="G123" s="15"/>
      <c r="H123" s="15"/>
      <c r="I123" s="15"/>
      <c r="J123" s="15"/>
      <c r="K123" s="15"/>
      <c r="L123" s="15"/>
    </row>
    <row r="124" spans="1:12" s="52" customFormat="1" ht="18" customHeight="1" x14ac:dyDescent="0.15">
      <c r="A124" s="15"/>
      <c r="B124" s="15"/>
      <c r="C124" s="15"/>
      <c r="D124" s="15"/>
      <c r="E124" s="15"/>
      <c r="F124" s="15"/>
      <c r="G124" s="15"/>
      <c r="H124" s="15"/>
      <c r="I124" s="15"/>
      <c r="J124" s="15"/>
      <c r="K124" s="15"/>
      <c r="L124" s="15"/>
    </row>
    <row r="125" spans="1:12" s="52" customFormat="1" ht="18" customHeight="1" x14ac:dyDescent="0.15">
      <c r="A125" s="15"/>
      <c r="B125" s="15"/>
      <c r="C125" s="15"/>
      <c r="D125" s="15"/>
      <c r="E125" s="15"/>
      <c r="F125" s="15"/>
      <c r="G125" s="15"/>
      <c r="H125" s="15"/>
      <c r="I125" s="15"/>
      <c r="J125" s="15"/>
      <c r="K125" s="15"/>
      <c r="L125" s="15"/>
    </row>
    <row r="126" spans="1:12" s="52" customFormat="1" ht="18" customHeight="1" x14ac:dyDescent="0.15">
      <c r="A126" s="15"/>
      <c r="B126" s="15"/>
      <c r="C126" s="15"/>
      <c r="D126" s="15"/>
      <c r="E126" s="15"/>
      <c r="F126" s="15"/>
      <c r="G126" s="15"/>
      <c r="H126" s="15"/>
      <c r="I126" s="15"/>
      <c r="J126" s="15"/>
      <c r="K126" s="15"/>
      <c r="L126" s="15"/>
    </row>
    <row r="127" spans="1:12" s="52" customFormat="1" ht="18" customHeight="1" x14ac:dyDescent="0.15">
      <c r="A127" s="15"/>
      <c r="B127" s="15"/>
      <c r="C127" s="15"/>
      <c r="D127" s="15"/>
      <c r="E127" s="15"/>
      <c r="F127" s="15"/>
      <c r="G127" s="15"/>
      <c r="H127" s="15"/>
      <c r="I127" s="15"/>
      <c r="J127" s="15"/>
      <c r="K127" s="15"/>
      <c r="L127" s="15"/>
    </row>
    <row r="128" spans="1:12" s="52" customFormat="1" ht="18" customHeight="1" x14ac:dyDescent="0.15">
      <c r="A128" s="15"/>
      <c r="B128" s="15"/>
      <c r="C128" s="15" t="s">
        <v>89</v>
      </c>
      <c r="D128" s="15"/>
      <c r="E128" s="15"/>
      <c r="F128" s="15"/>
      <c r="G128" s="15"/>
      <c r="H128" s="15"/>
      <c r="I128" s="15"/>
      <c r="J128" s="15"/>
      <c r="K128" s="15"/>
      <c r="L128" s="15"/>
    </row>
    <row r="129" spans="1:12" s="52" customFormat="1" ht="18" customHeight="1" x14ac:dyDescent="0.15">
      <c r="A129" s="15"/>
      <c r="B129" s="15"/>
      <c r="C129" s="15" t="s">
        <v>90</v>
      </c>
      <c r="D129" s="15"/>
      <c r="E129" s="15"/>
      <c r="F129" s="15"/>
      <c r="G129" s="15"/>
      <c r="H129" s="15"/>
      <c r="I129" s="15"/>
      <c r="J129" s="15"/>
      <c r="K129" s="15"/>
      <c r="L129" s="15"/>
    </row>
    <row r="130" spans="1:12" s="52" customFormat="1" ht="18" customHeight="1" x14ac:dyDescent="0.15">
      <c r="A130" s="15"/>
      <c r="B130" s="15"/>
      <c r="C130" s="15" t="s">
        <v>92</v>
      </c>
      <c r="D130" s="15"/>
      <c r="E130" s="15"/>
      <c r="F130" s="15"/>
      <c r="G130" s="15"/>
      <c r="H130" s="15"/>
      <c r="I130" s="15"/>
      <c r="J130" s="15"/>
      <c r="K130" s="15"/>
      <c r="L130" s="15"/>
    </row>
    <row r="131" spans="1:12" s="52" customFormat="1" ht="18" customHeight="1" x14ac:dyDescent="0.15">
      <c r="A131" s="15"/>
      <c r="B131" s="15"/>
      <c r="C131" s="15" t="s">
        <v>172</v>
      </c>
      <c r="D131" s="15"/>
      <c r="E131" s="15"/>
      <c r="F131" s="15"/>
      <c r="G131" s="15"/>
      <c r="H131" s="15"/>
      <c r="I131" s="15"/>
      <c r="J131" s="15"/>
      <c r="K131" s="15"/>
      <c r="L131" s="15"/>
    </row>
    <row r="132" spans="1:12" s="52" customFormat="1" ht="18" customHeight="1" x14ac:dyDescent="0.15">
      <c r="A132" s="15"/>
      <c r="B132" s="15"/>
      <c r="C132" s="15"/>
      <c r="D132" s="15"/>
      <c r="E132" s="15"/>
      <c r="F132" s="15"/>
      <c r="G132" s="15"/>
      <c r="H132" s="15"/>
      <c r="I132" s="15"/>
      <c r="J132" s="15"/>
      <c r="K132" s="15"/>
      <c r="L132" s="15"/>
    </row>
    <row r="133" spans="1:12" ht="20.100000000000001" customHeight="1" x14ac:dyDescent="0.15">
      <c r="A133" s="1"/>
      <c r="B133" s="16" t="s">
        <v>81</v>
      </c>
      <c r="C133" s="1"/>
      <c r="D133" s="1"/>
      <c r="E133" s="1"/>
      <c r="F133" s="1"/>
      <c r="G133" s="1"/>
      <c r="H133" s="1"/>
      <c r="I133" s="1"/>
      <c r="J133" s="1"/>
      <c r="K133" s="1"/>
      <c r="L133" s="1"/>
    </row>
    <row r="134" spans="1:12" ht="5.0999999999999996" customHeight="1" x14ac:dyDescent="0.15">
      <c r="A134" s="1"/>
      <c r="B134" s="1"/>
      <c r="C134" s="1"/>
      <c r="D134" s="1"/>
      <c r="E134" s="1"/>
      <c r="F134" s="1"/>
      <c r="G134" s="1"/>
      <c r="H134" s="1"/>
      <c r="I134" s="1"/>
      <c r="J134" s="1"/>
      <c r="K134" s="1"/>
      <c r="L134" s="1"/>
    </row>
    <row r="135" spans="1:12" s="52" customFormat="1" ht="18" customHeight="1" x14ac:dyDescent="0.15">
      <c r="A135" s="15"/>
      <c r="B135" s="15"/>
      <c r="C135" s="15" t="s">
        <v>68</v>
      </c>
      <c r="D135" s="15"/>
      <c r="E135" s="15"/>
      <c r="F135" s="15"/>
      <c r="G135" s="15"/>
      <c r="H135" s="15"/>
      <c r="I135" s="15"/>
      <c r="J135" s="15"/>
      <c r="K135" s="15"/>
      <c r="L135" s="15"/>
    </row>
    <row r="136" spans="1:12" s="52" customFormat="1" ht="18" customHeight="1" x14ac:dyDescent="0.15">
      <c r="A136" s="15"/>
      <c r="B136" s="15"/>
      <c r="C136" s="15" t="s">
        <v>69</v>
      </c>
      <c r="D136" s="15"/>
      <c r="E136" s="15"/>
      <c r="F136" s="15"/>
      <c r="G136" s="15"/>
      <c r="H136" s="15"/>
      <c r="I136" s="15"/>
      <c r="J136" s="15"/>
      <c r="K136" s="15"/>
      <c r="L136" s="15"/>
    </row>
    <row r="137" spans="1:12" s="52" customFormat="1" ht="18" customHeight="1" x14ac:dyDescent="0.15">
      <c r="A137" s="15"/>
      <c r="B137" s="15"/>
      <c r="C137" s="15" t="s">
        <v>70</v>
      </c>
      <c r="D137" s="15"/>
      <c r="E137" s="15"/>
      <c r="F137" s="15"/>
      <c r="G137" s="15"/>
      <c r="H137" s="15"/>
      <c r="I137" s="15"/>
      <c r="J137" s="15"/>
      <c r="K137" s="15"/>
      <c r="L137" s="15"/>
    </row>
    <row r="138" spans="1:12" s="52" customFormat="1" ht="18" customHeight="1" x14ac:dyDescent="0.15">
      <c r="A138" s="15"/>
      <c r="B138" s="15"/>
      <c r="C138" s="15" t="s">
        <v>71</v>
      </c>
      <c r="D138" s="15"/>
      <c r="E138" s="15"/>
      <c r="F138" s="15"/>
      <c r="G138" s="15"/>
      <c r="H138" s="15"/>
      <c r="I138" s="15"/>
      <c r="J138" s="15"/>
      <c r="K138" s="15"/>
      <c r="L138" s="15"/>
    </row>
    <row r="139" spans="1:12" s="52" customFormat="1" ht="18" customHeight="1" x14ac:dyDescent="0.15">
      <c r="A139" s="15"/>
      <c r="B139" s="15"/>
      <c r="C139" s="15" t="s">
        <v>179</v>
      </c>
      <c r="D139" s="15"/>
      <c r="E139" s="15"/>
      <c r="F139" s="15"/>
      <c r="G139" s="15"/>
      <c r="H139" s="15"/>
      <c r="I139" s="15"/>
      <c r="J139" s="15"/>
      <c r="K139" s="15"/>
      <c r="L139" s="15"/>
    </row>
    <row r="140" spans="1:12" s="52" customFormat="1" ht="18" customHeight="1" x14ac:dyDescent="0.15">
      <c r="A140" s="15"/>
      <c r="B140" s="15"/>
      <c r="C140" s="15"/>
      <c r="D140" s="15"/>
      <c r="E140" s="15"/>
      <c r="F140" s="15"/>
      <c r="G140" s="15"/>
      <c r="H140" s="15"/>
      <c r="I140" s="15"/>
      <c r="J140" s="15"/>
      <c r="K140" s="15"/>
      <c r="L140" s="15"/>
    </row>
    <row r="141" spans="1:12" s="52" customFormat="1" ht="18" customHeight="1" x14ac:dyDescent="0.15">
      <c r="A141" s="15"/>
      <c r="B141" s="15"/>
      <c r="C141" s="15" t="s">
        <v>167</v>
      </c>
      <c r="D141" s="15"/>
      <c r="E141" s="15"/>
      <c r="F141" s="15"/>
      <c r="G141" s="15"/>
      <c r="H141" s="15"/>
      <c r="I141" s="15"/>
      <c r="J141" s="15"/>
      <c r="K141" s="15"/>
      <c r="L141" s="15"/>
    </row>
    <row r="142" spans="1:12" s="52" customFormat="1" ht="18" customHeight="1" x14ac:dyDescent="0.15">
      <c r="A142" s="15"/>
      <c r="B142" s="15"/>
      <c r="C142" s="15" t="s">
        <v>173</v>
      </c>
      <c r="D142" s="15"/>
      <c r="E142" s="15"/>
      <c r="F142" s="15"/>
      <c r="G142" s="15"/>
      <c r="H142" s="15"/>
      <c r="I142" s="15"/>
      <c r="J142" s="15"/>
      <c r="K142" s="15"/>
      <c r="L142" s="15"/>
    </row>
    <row r="143" spans="1:12" s="52" customFormat="1" ht="18" customHeight="1" x14ac:dyDescent="0.15">
      <c r="A143" s="15"/>
      <c r="B143" s="15"/>
      <c r="C143" s="15" t="s">
        <v>168</v>
      </c>
      <c r="D143" s="15"/>
      <c r="E143" s="15"/>
      <c r="F143" s="15"/>
      <c r="G143" s="15"/>
      <c r="H143" s="15"/>
      <c r="I143" s="15"/>
      <c r="J143" s="15"/>
      <c r="K143" s="15"/>
      <c r="L143" s="15"/>
    </row>
    <row r="144" spans="1:12" s="52" customFormat="1" ht="18" customHeight="1" x14ac:dyDescent="0.15">
      <c r="A144" s="15"/>
      <c r="B144" s="15"/>
      <c r="C144" s="15" t="s">
        <v>169</v>
      </c>
      <c r="D144" s="15"/>
      <c r="E144" s="15"/>
      <c r="F144" s="15"/>
      <c r="G144" s="15"/>
      <c r="H144" s="15"/>
      <c r="I144" s="15"/>
      <c r="J144" s="15"/>
      <c r="K144" s="15"/>
      <c r="L144" s="15"/>
    </row>
    <row r="145" spans="1:12" s="52" customFormat="1" ht="18" customHeight="1" x14ac:dyDescent="0.15">
      <c r="A145" s="15"/>
      <c r="B145" s="15"/>
      <c r="C145" s="15" t="s">
        <v>170</v>
      </c>
      <c r="D145" s="15"/>
      <c r="E145" s="15"/>
      <c r="F145" s="15"/>
      <c r="G145" s="15"/>
      <c r="H145" s="15"/>
      <c r="I145" s="15"/>
      <c r="J145" s="15"/>
      <c r="K145" s="15"/>
      <c r="L145" s="15"/>
    </row>
    <row r="146" spans="1:12" s="52" customFormat="1" ht="18" customHeight="1" x14ac:dyDescent="0.15">
      <c r="A146" s="15"/>
      <c r="B146" s="15"/>
      <c r="C146" s="15"/>
      <c r="D146" s="15"/>
      <c r="E146" s="15"/>
      <c r="F146" s="15"/>
      <c r="G146" s="15"/>
      <c r="H146" s="15"/>
      <c r="I146" s="15"/>
      <c r="J146" s="15"/>
      <c r="K146" s="15"/>
      <c r="L146" s="15"/>
    </row>
    <row r="147" spans="1:12" s="52" customFormat="1" ht="18" customHeight="1" x14ac:dyDescent="0.15">
      <c r="A147" s="15"/>
      <c r="B147" s="15"/>
      <c r="C147" s="15" t="s">
        <v>72</v>
      </c>
      <c r="D147" s="15"/>
      <c r="E147" s="15"/>
      <c r="F147" s="15"/>
      <c r="G147" s="15"/>
      <c r="H147" s="15"/>
      <c r="I147" s="15"/>
      <c r="J147" s="15"/>
      <c r="K147" s="15"/>
      <c r="L147" s="15"/>
    </row>
    <row r="148" spans="1:12" s="52" customFormat="1" ht="18" customHeight="1" x14ac:dyDescent="0.15">
      <c r="A148" s="15"/>
      <c r="B148" s="15"/>
      <c r="C148" s="15" t="s">
        <v>171</v>
      </c>
      <c r="D148" s="15"/>
      <c r="E148" s="15"/>
      <c r="F148" s="15"/>
      <c r="G148" s="15"/>
      <c r="H148" s="15"/>
      <c r="I148" s="15"/>
      <c r="J148" s="15"/>
      <c r="K148" s="15"/>
      <c r="L148" s="15"/>
    </row>
    <row r="149" spans="1:12" s="52" customFormat="1" ht="18" customHeight="1" x14ac:dyDescent="0.15">
      <c r="A149" s="15"/>
      <c r="B149" s="15"/>
      <c r="C149" s="15"/>
      <c r="D149" s="15"/>
      <c r="E149" s="15"/>
      <c r="F149" s="15"/>
      <c r="G149" s="15"/>
      <c r="H149" s="15"/>
      <c r="I149" s="15"/>
      <c r="J149" s="15"/>
      <c r="K149" s="15"/>
      <c r="L149" s="15"/>
    </row>
    <row r="150" spans="1:12" s="52" customFormat="1" ht="18" customHeight="1" x14ac:dyDescent="0.15">
      <c r="A150" s="15"/>
      <c r="B150" s="15"/>
      <c r="C150" s="15" t="s">
        <v>73</v>
      </c>
      <c r="D150" s="15"/>
      <c r="E150" s="15"/>
      <c r="F150" s="15"/>
      <c r="G150" s="15"/>
      <c r="H150" s="15"/>
      <c r="I150" s="15"/>
      <c r="J150" s="15"/>
      <c r="K150" s="15"/>
      <c r="L150" s="15"/>
    </row>
    <row r="151" spans="1:12" s="52" customFormat="1" ht="18" customHeight="1" x14ac:dyDescent="0.15">
      <c r="A151" s="15"/>
      <c r="B151" s="15"/>
      <c r="C151" s="32" t="s">
        <v>74</v>
      </c>
      <c r="D151" s="78" t="s">
        <v>75</v>
      </c>
      <c r="E151" s="78"/>
      <c r="F151" s="15"/>
      <c r="G151" s="15"/>
      <c r="H151" s="15"/>
      <c r="I151" s="15"/>
      <c r="J151" s="15"/>
      <c r="K151" s="15"/>
      <c r="L151" s="15"/>
    </row>
    <row r="152" spans="1:12" s="52" customFormat="1" ht="18" customHeight="1" x14ac:dyDescent="0.15">
      <c r="A152" s="15"/>
      <c r="B152" s="15"/>
      <c r="C152" s="32" t="s">
        <v>76</v>
      </c>
      <c r="D152" s="78" t="s">
        <v>77</v>
      </c>
      <c r="E152" s="78"/>
      <c r="F152" s="78"/>
      <c r="G152" s="15"/>
      <c r="H152" s="15"/>
      <c r="I152" s="15"/>
      <c r="J152" s="15"/>
      <c r="K152" s="15"/>
      <c r="L152" s="15"/>
    </row>
    <row r="153" spans="1:12" s="52" customFormat="1" ht="18" customHeight="1" x14ac:dyDescent="0.15">
      <c r="A153" s="15"/>
      <c r="B153" s="15"/>
      <c r="C153" s="15"/>
      <c r="D153" s="78" t="s">
        <v>78</v>
      </c>
      <c r="E153" s="78"/>
      <c r="F153" s="15"/>
      <c r="G153" s="15"/>
      <c r="H153" s="15"/>
      <c r="I153" s="15"/>
      <c r="J153" s="15"/>
      <c r="K153" s="15"/>
      <c r="L153" s="15"/>
    </row>
    <row r="154" spans="1:12" s="52" customFormat="1" ht="18" customHeight="1" x14ac:dyDescent="0.15">
      <c r="A154" s="15"/>
      <c r="B154" s="15"/>
      <c r="C154" s="15"/>
      <c r="D154" s="15" t="s">
        <v>79</v>
      </c>
      <c r="E154" s="15"/>
      <c r="F154" s="15"/>
      <c r="G154" s="15"/>
      <c r="H154" s="15"/>
      <c r="I154" s="15"/>
      <c r="J154" s="15"/>
      <c r="K154" s="15"/>
      <c r="L154" s="15"/>
    </row>
    <row r="155" spans="1:12" s="52" customFormat="1" ht="18" customHeight="1" x14ac:dyDescent="0.15">
      <c r="A155" s="15"/>
      <c r="B155" s="15"/>
      <c r="C155" s="15"/>
      <c r="D155" s="15"/>
      <c r="E155" s="15"/>
      <c r="F155" s="15"/>
      <c r="G155" s="15"/>
      <c r="H155" s="15"/>
      <c r="I155" s="15"/>
      <c r="J155" s="15"/>
      <c r="K155" s="15"/>
      <c r="L155" s="15"/>
    </row>
    <row r="156" spans="1:12" s="52" customFormat="1" ht="18" customHeight="1" x14ac:dyDescent="0.15"/>
    <row r="157" spans="1:12" s="52" customFormat="1" ht="18" customHeight="1" x14ac:dyDescent="0.15"/>
    <row r="158" spans="1:12" s="52" customFormat="1" ht="18" customHeight="1" x14ac:dyDescent="0.15"/>
    <row r="159" spans="1:12" s="52" customFormat="1" ht="18" customHeight="1" x14ac:dyDescent="0.15"/>
    <row r="160" spans="1:12" s="52" customFormat="1" ht="18" customHeight="1" x14ac:dyDescent="0.15"/>
    <row r="161" s="52" customFormat="1" ht="18" customHeight="1" x14ac:dyDescent="0.15"/>
    <row r="162" s="52" customFormat="1" ht="18" customHeight="1" x14ac:dyDescent="0.15"/>
    <row r="163" s="52" customFormat="1" ht="18" customHeight="1" x14ac:dyDescent="0.15"/>
    <row r="164" s="52" customFormat="1" ht="18" customHeight="1" x14ac:dyDescent="0.15"/>
    <row r="165" s="52" customFormat="1" ht="18" customHeight="1" x14ac:dyDescent="0.15"/>
    <row r="166" s="52" customFormat="1" ht="18" customHeight="1" x14ac:dyDescent="0.15"/>
    <row r="167" s="52" customFormat="1" ht="18" customHeight="1" x14ac:dyDescent="0.15"/>
    <row r="168" s="52" customFormat="1" ht="18" customHeight="1" x14ac:dyDescent="0.15"/>
    <row r="169" s="52" customFormat="1" ht="18" customHeight="1" x14ac:dyDescent="0.15"/>
    <row r="170" s="52" customFormat="1" ht="18" customHeight="1" x14ac:dyDescent="0.15"/>
    <row r="171" s="52" customFormat="1" ht="18" customHeight="1" x14ac:dyDescent="0.15"/>
    <row r="172" s="52" customFormat="1" ht="18" customHeight="1" x14ac:dyDescent="0.15"/>
    <row r="173" s="52" customFormat="1" ht="18" customHeight="1" x14ac:dyDescent="0.15"/>
    <row r="174" s="52" customFormat="1" ht="18" customHeight="1" x14ac:dyDescent="0.15"/>
    <row r="175" s="52" customFormat="1" ht="18" customHeight="1" x14ac:dyDescent="0.15"/>
    <row r="176" s="52" customFormat="1" ht="18" customHeight="1" x14ac:dyDescent="0.15"/>
    <row r="177" s="52" customFormat="1" ht="18" customHeight="1" x14ac:dyDescent="0.15"/>
    <row r="178" s="52" customFormat="1" ht="18" customHeight="1" x14ac:dyDescent="0.15"/>
    <row r="179" s="52" customFormat="1" ht="18" customHeight="1" x14ac:dyDescent="0.15"/>
    <row r="180" s="52" customFormat="1" ht="18" customHeight="1" x14ac:dyDescent="0.15"/>
    <row r="181" s="52" customFormat="1" ht="18" customHeight="1" x14ac:dyDescent="0.15"/>
    <row r="182" s="52" customFormat="1" ht="18" customHeight="1" x14ac:dyDescent="0.15"/>
    <row r="183" s="52" customFormat="1" ht="18" customHeight="1" x14ac:dyDescent="0.15"/>
    <row r="184" s="52" customFormat="1" ht="18" customHeight="1" x14ac:dyDescent="0.15"/>
    <row r="185" s="52" customFormat="1" ht="18" customHeight="1" x14ac:dyDescent="0.15"/>
    <row r="186" s="52" customFormat="1" ht="18" customHeight="1" x14ac:dyDescent="0.15"/>
    <row r="187" s="52" customFormat="1" ht="18" customHeight="1" x14ac:dyDescent="0.15"/>
    <row r="188" s="52" customFormat="1" ht="18" customHeight="1" x14ac:dyDescent="0.15"/>
    <row r="189" s="52" customFormat="1" ht="18" customHeight="1" x14ac:dyDescent="0.15"/>
    <row r="190" s="52" customFormat="1" ht="18" customHeight="1" x14ac:dyDescent="0.15"/>
    <row r="191" s="52" customFormat="1" ht="18" customHeight="1" x14ac:dyDescent="0.15"/>
    <row r="192" s="52" customFormat="1" ht="18" customHeight="1" x14ac:dyDescent="0.15"/>
    <row r="193" s="52" customFormat="1" ht="18" customHeight="1" x14ac:dyDescent="0.15"/>
    <row r="194" s="52" customFormat="1" ht="18" customHeight="1" x14ac:dyDescent="0.15"/>
    <row r="195" s="52" customFormat="1" ht="18" customHeight="1" x14ac:dyDescent="0.15"/>
    <row r="196" s="52" customFormat="1" ht="18" customHeight="1" x14ac:dyDescent="0.15"/>
    <row r="197" s="52" customFormat="1" ht="18" customHeight="1" x14ac:dyDescent="0.15"/>
    <row r="198" s="52" customFormat="1" ht="18" customHeight="1" x14ac:dyDescent="0.15"/>
    <row r="199" s="52" customFormat="1" ht="18" customHeight="1" x14ac:dyDescent="0.15"/>
    <row r="200" s="52" customFormat="1" ht="18" customHeight="1" x14ac:dyDescent="0.15"/>
    <row r="201" s="52" customFormat="1" ht="18" customHeight="1" x14ac:dyDescent="0.15"/>
    <row r="202" s="52" customFormat="1" ht="18" customHeight="1" x14ac:dyDescent="0.15"/>
    <row r="203" s="52" customFormat="1" ht="18" customHeight="1" x14ac:dyDescent="0.15"/>
    <row r="204" s="52" customFormat="1" ht="18" customHeight="1" x14ac:dyDescent="0.15"/>
    <row r="205" s="52" customFormat="1" ht="18" customHeight="1" x14ac:dyDescent="0.15"/>
    <row r="206" s="52" customFormat="1" ht="18" customHeight="1" x14ac:dyDescent="0.15"/>
    <row r="207" s="52" customFormat="1" ht="18" customHeight="1" x14ac:dyDescent="0.15"/>
    <row r="208" s="52" customFormat="1" ht="18" customHeight="1" x14ac:dyDescent="0.15"/>
    <row r="209" s="52" customFormat="1" ht="18" customHeight="1" x14ac:dyDescent="0.15"/>
    <row r="210" s="52" customFormat="1" ht="18" customHeight="1" x14ac:dyDescent="0.15"/>
    <row r="211" s="52" customFormat="1" ht="18" customHeight="1" x14ac:dyDescent="0.15"/>
    <row r="212" s="52" customFormat="1" ht="18" customHeight="1" x14ac:dyDescent="0.15"/>
    <row r="213" s="52" customFormat="1" ht="18" customHeight="1" x14ac:dyDescent="0.15"/>
    <row r="214" s="52" customFormat="1" ht="18" customHeight="1" x14ac:dyDescent="0.15"/>
    <row r="215" s="52" customFormat="1" ht="18" customHeight="1" x14ac:dyDescent="0.15"/>
    <row r="216" s="52" customFormat="1" ht="18" customHeight="1" x14ac:dyDescent="0.15"/>
    <row r="217" s="52" customFormat="1" ht="18" customHeight="1" x14ac:dyDescent="0.15"/>
    <row r="218" s="52" customFormat="1" ht="18" customHeight="1" x14ac:dyDescent="0.15"/>
    <row r="219" s="52" customFormat="1" ht="18" customHeight="1" x14ac:dyDescent="0.15"/>
    <row r="220" s="52" customFormat="1" ht="18" customHeight="1" x14ac:dyDescent="0.15"/>
    <row r="221" s="52" customFormat="1" ht="18" customHeight="1" x14ac:dyDescent="0.15"/>
    <row r="222" s="52" customFormat="1" ht="18" customHeight="1" x14ac:dyDescent="0.15"/>
    <row r="223" s="52" customFormat="1" ht="18" customHeight="1" x14ac:dyDescent="0.15"/>
    <row r="224" s="52" customFormat="1" ht="18" customHeight="1" x14ac:dyDescent="0.15"/>
    <row r="225" s="52" customFormat="1" ht="18" customHeight="1" x14ac:dyDescent="0.15"/>
    <row r="226" s="52" customFormat="1" ht="18" customHeight="1" x14ac:dyDescent="0.15"/>
    <row r="227" s="52" customFormat="1" ht="18" customHeight="1" x14ac:dyDescent="0.15"/>
    <row r="228" s="52" customFormat="1" ht="18" customHeight="1" x14ac:dyDescent="0.15"/>
    <row r="229" s="52" customFormat="1" ht="18" customHeight="1" x14ac:dyDescent="0.15"/>
    <row r="230" s="52" customFormat="1" ht="18" customHeight="1" x14ac:dyDescent="0.15"/>
    <row r="231" s="52" customFormat="1" ht="18" customHeight="1" x14ac:dyDescent="0.15"/>
    <row r="232" s="52" customFormat="1" ht="18" customHeight="1" x14ac:dyDescent="0.15"/>
    <row r="233" s="52" customFormat="1" ht="18" customHeight="1" x14ac:dyDescent="0.15"/>
    <row r="234" s="52" customFormat="1" ht="18" customHeight="1" x14ac:dyDescent="0.15"/>
    <row r="235" s="52" customFormat="1" ht="18" customHeight="1" x14ac:dyDescent="0.15"/>
    <row r="236" s="52" customFormat="1" ht="18" customHeight="1" x14ac:dyDescent="0.15"/>
    <row r="237" s="52" customFormat="1" ht="18" customHeight="1" x14ac:dyDescent="0.15"/>
    <row r="238" s="52" customFormat="1" ht="18" customHeight="1" x14ac:dyDescent="0.15"/>
    <row r="239" s="52" customFormat="1" ht="18" customHeight="1" x14ac:dyDescent="0.15"/>
    <row r="240" s="52" customFormat="1" ht="18" customHeight="1" x14ac:dyDescent="0.15"/>
    <row r="241" s="52" customFormat="1" ht="18" customHeight="1" x14ac:dyDescent="0.15"/>
    <row r="242" s="52" customFormat="1" ht="18" customHeight="1" x14ac:dyDescent="0.15"/>
    <row r="243" s="52" customFormat="1" ht="18" customHeight="1" x14ac:dyDescent="0.15"/>
    <row r="244" s="52" customFormat="1" ht="18" customHeight="1" x14ac:dyDescent="0.15"/>
    <row r="245" s="52" customFormat="1" ht="18" customHeight="1" x14ac:dyDescent="0.15"/>
    <row r="246" s="52" customFormat="1" ht="18" customHeight="1" x14ac:dyDescent="0.15"/>
    <row r="247" s="52" customFormat="1" ht="18" customHeight="1" x14ac:dyDescent="0.15"/>
    <row r="248" s="52" customFormat="1" ht="18" customHeight="1" x14ac:dyDescent="0.15"/>
    <row r="249" s="52" customFormat="1" ht="18" customHeight="1" x14ac:dyDescent="0.15"/>
    <row r="250" s="52" customFormat="1" ht="18" customHeight="1" x14ac:dyDescent="0.15"/>
    <row r="251" s="52" customFormat="1" ht="18" customHeight="1" x14ac:dyDescent="0.15"/>
    <row r="252" s="52" customFormat="1" ht="18" customHeight="1" x14ac:dyDescent="0.15"/>
    <row r="253" s="52" customFormat="1" ht="18" customHeight="1" x14ac:dyDescent="0.15"/>
    <row r="254" s="52" customFormat="1" ht="18" customHeight="1" x14ac:dyDescent="0.15"/>
    <row r="255" s="52" customFormat="1" ht="18" customHeight="1" x14ac:dyDescent="0.15"/>
    <row r="256" s="52" customFormat="1" ht="18" customHeight="1" x14ac:dyDescent="0.15"/>
    <row r="257" s="52" customFormat="1" ht="18" customHeight="1" x14ac:dyDescent="0.15"/>
    <row r="258" s="52" customFormat="1" ht="18" customHeight="1" x14ac:dyDescent="0.15"/>
    <row r="259" s="52" customFormat="1" ht="18" customHeight="1" x14ac:dyDescent="0.15"/>
    <row r="260" s="52" customFormat="1" ht="18" customHeight="1" x14ac:dyDescent="0.15"/>
    <row r="261" s="52" customFormat="1" ht="18" customHeight="1" x14ac:dyDescent="0.15"/>
    <row r="262" s="52" customFormat="1" ht="18" customHeight="1" x14ac:dyDescent="0.15"/>
    <row r="263" s="52" customFormat="1" ht="18" customHeight="1" x14ac:dyDescent="0.15"/>
    <row r="264" s="52" customFormat="1" ht="18" customHeight="1" x14ac:dyDescent="0.15"/>
    <row r="265" s="52" customFormat="1" ht="18" customHeight="1" x14ac:dyDescent="0.15"/>
    <row r="266" s="52" customFormat="1" ht="18" customHeight="1" x14ac:dyDescent="0.15"/>
    <row r="267" s="52" customFormat="1" ht="18" customHeight="1" x14ac:dyDescent="0.15"/>
    <row r="268" s="52" customFormat="1" ht="18" customHeight="1" x14ac:dyDescent="0.15"/>
    <row r="269" s="52" customFormat="1" ht="18" customHeight="1" x14ac:dyDescent="0.15"/>
    <row r="270" s="52" customFormat="1" ht="18" customHeight="1" x14ac:dyDescent="0.15"/>
    <row r="271" s="52" customFormat="1" ht="18" customHeight="1" x14ac:dyDescent="0.15"/>
    <row r="272" s="52" customFormat="1" ht="18" customHeight="1" x14ac:dyDescent="0.15"/>
    <row r="273" s="52" customFormat="1" ht="18" customHeight="1" x14ac:dyDescent="0.15"/>
    <row r="274" s="52" customFormat="1" ht="18" customHeight="1" x14ac:dyDescent="0.15"/>
    <row r="275" s="52" customFormat="1" ht="18" customHeight="1" x14ac:dyDescent="0.15"/>
    <row r="276" s="52" customFormat="1" ht="18" customHeight="1" x14ac:dyDescent="0.15"/>
    <row r="277" s="52" customFormat="1" ht="18" customHeight="1" x14ac:dyDescent="0.15"/>
    <row r="278" s="52" customFormat="1" ht="18" customHeight="1" x14ac:dyDescent="0.15"/>
    <row r="279" s="52" customFormat="1" ht="18" customHeight="1" x14ac:dyDescent="0.15"/>
    <row r="280" s="52" customFormat="1" ht="18" customHeight="1" x14ac:dyDescent="0.15"/>
    <row r="281" s="52" customFormat="1" ht="18" customHeight="1" x14ac:dyDescent="0.15"/>
    <row r="282" s="52" customFormat="1" ht="18" customHeight="1" x14ac:dyDescent="0.15"/>
    <row r="283" s="52" customFormat="1" ht="18" customHeight="1" x14ac:dyDescent="0.15"/>
    <row r="284" s="52" customFormat="1" ht="18" customHeight="1" x14ac:dyDescent="0.15"/>
    <row r="285" s="52" customFormat="1" ht="18" customHeight="1" x14ac:dyDescent="0.15"/>
    <row r="286" s="52" customFormat="1" ht="18" customHeight="1" x14ac:dyDescent="0.15"/>
    <row r="287" s="52" customFormat="1" ht="18" customHeight="1" x14ac:dyDescent="0.15"/>
    <row r="288" s="52" customFormat="1" ht="18" customHeight="1" x14ac:dyDescent="0.15"/>
    <row r="289" s="52" customFormat="1" ht="18" customHeight="1" x14ac:dyDescent="0.15"/>
    <row r="290" s="52" customFormat="1" ht="18" customHeight="1" x14ac:dyDescent="0.15"/>
    <row r="291" s="52" customFormat="1" ht="18" customHeight="1" x14ac:dyDescent="0.15"/>
    <row r="292" s="52" customFormat="1" ht="18" customHeight="1" x14ac:dyDescent="0.15"/>
    <row r="293" s="52" customFormat="1" ht="18" customHeight="1" x14ac:dyDescent="0.15"/>
    <row r="294" s="52" customFormat="1" ht="18" customHeight="1" x14ac:dyDescent="0.15"/>
    <row r="295" s="52" customFormat="1" ht="18" customHeight="1" x14ac:dyDescent="0.15"/>
    <row r="296" s="52" customFormat="1" ht="18" customHeight="1" x14ac:dyDescent="0.15"/>
    <row r="297" s="52" customFormat="1" ht="18" customHeight="1" x14ac:dyDescent="0.15"/>
    <row r="298" s="52" customFormat="1" ht="18" customHeight="1" x14ac:dyDescent="0.15"/>
    <row r="299" s="52" customFormat="1" ht="18" customHeight="1" x14ac:dyDescent="0.15"/>
    <row r="300" s="52" customFormat="1" ht="18" customHeight="1" x14ac:dyDescent="0.15"/>
    <row r="301" s="52" customFormat="1" ht="18" customHeight="1" x14ac:dyDescent="0.15"/>
    <row r="302" s="52" customFormat="1" ht="18" customHeight="1" x14ac:dyDescent="0.15"/>
    <row r="303" s="52" customFormat="1" ht="18" customHeight="1" x14ac:dyDescent="0.15"/>
    <row r="304" s="52" customFormat="1" ht="18" customHeight="1" x14ac:dyDescent="0.15"/>
    <row r="305" s="52" customFormat="1" ht="18" customHeight="1" x14ac:dyDescent="0.15"/>
    <row r="306" s="52" customFormat="1" ht="18" customHeight="1" x14ac:dyDescent="0.15"/>
    <row r="307" s="52" customFormat="1" ht="18" customHeight="1" x14ac:dyDescent="0.15"/>
    <row r="308" s="52" customFormat="1" ht="18" customHeight="1" x14ac:dyDescent="0.15"/>
    <row r="309" s="52" customFormat="1" ht="18" customHeight="1" x14ac:dyDescent="0.15"/>
    <row r="310" s="52" customFormat="1" ht="18" customHeight="1" x14ac:dyDescent="0.15"/>
    <row r="311" s="52" customFormat="1" ht="18" customHeight="1" x14ac:dyDescent="0.15"/>
    <row r="312" s="52" customFormat="1" ht="18" customHeight="1" x14ac:dyDescent="0.15"/>
    <row r="313" s="52" customFormat="1" ht="18" customHeight="1" x14ac:dyDescent="0.15"/>
    <row r="314" s="52" customFormat="1" ht="18" customHeight="1" x14ac:dyDescent="0.15"/>
    <row r="315" s="52" customFormat="1" ht="18" customHeight="1" x14ac:dyDescent="0.15"/>
    <row r="316" s="52" customFormat="1" ht="18" customHeight="1" x14ac:dyDescent="0.15"/>
    <row r="317" s="52" customFormat="1" ht="18" customHeight="1" x14ac:dyDescent="0.15"/>
    <row r="318" s="52" customFormat="1" ht="18" customHeight="1" x14ac:dyDescent="0.15"/>
    <row r="319" s="52" customFormat="1" ht="18" customHeight="1" x14ac:dyDescent="0.15"/>
    <row r="320" s="52" customFormat="1" ht="18" customHeight="1" x14ac:dyDescent="0.15"/>
    <row r="321" s="52" customFormat="1" ht="18" customHeight="1" x14ac:dyDescent="0.15"/>
    <row r="322" s="52" customFormat="1" ht="18" customHeight="1" x14ac:dyDescent="0.15"/>
    <row r="323" s="52" customFormat="1" ht="18" customHeight="1" x14ac:dyDescent="0.15"/>
    <row r="324" s="52" customFormat="1" ht="18" customHeight="1" x14ac:dyDescent="0.15"/>
    <row r="325" s="52" customFormat="1" ht="18" customHeight="1" x14ac:dyDescent="0.15"/>
    <row r="326" s="52" customFormat="1" ht="18" customHeight="1" x14ac:dyDescent="0.15"/>
    <row r="327" s="52" customFormat="1" ht="18" customHeight="1" x14ac:dyDescent="0.15"/>
    <row r="328" s="52" customFormat="1" ht="18" customHeight="1" x14ac:dyDescent="0.15"/>
    <row r="329" s="52" customFormat="1" ht="18" customHeight="1" x14ac:dyDescent="0.15"/>
    <row r="330" s="52" customFormat="1" ht="18" customHeight="1" x14ac:dyDescent="0.15"/>
    <row r="331" s="52" customFormat="1" ht="18" customHeight="1" x14ac:dyDescent="0.15"/>
    <row r="332" s="52" customFormat="1" ht="18" customHeight="1" x14ac:dyDescent="0.15"/>
    <row r="333" s="52" customFormat="1" ht="18" customHeight="1" x14ac:dyDescent="0.15"/>
    <row r="334" s="52" customFormat="1" ht="18" customHeight="1" x14ac:dyDescent="0.15"/>
    <row r="335" s="52" customFormat="1" ht="18" customHeight="1" x14ac:dyDescent="0.15"/>
    <row r="336" s="52" customFormat="1" ht="18" customHeight="1" x14ac:dyDescent="0.15"/>
    <row r="337" s="52" customFormat="1" ht="18" customHeight="1" x14ac:dyDescent="0.15"/>
    <row r="338" s="52" customFormat="1" ht="18" customHeight="1" x14ac:dyDescent="0.15"/>
    <row r="339" s="52" customFormat="1" ht="18" customHeight="1" x14ac:dyDescent="0.15"/>
    <row r="340" s="52" customFormat="1" ht="18" customHeight="1" x14ac:dyDescent="0.15"/>
    <row r="341" s="52" customFormat="1" ht="18" customHeight="1" x14ac:dyDescent="0.15"/>
    <row r="342" s="52" customFormat="1" ht="18" customHeight="1" x14ac:dyDescent="0.15"/>
    <row r="343" s="52" customFormat="1" ht="18" customHeight="1" x14ac:dyDescent="0.15"/>
    <row r="344" s="52" customFormat="1" ht="18" customHeight="1" x14ac:dyDescent="0.15"/>
    <row r="345" s="52" customFormat="1" ht="18" customHeight="1" x14ac:dyDescent="0.15"/>
    <row r="346" s="52" customFormat="1" ht="18" customHeight="1" x14ac:dyDescent="0.15"/>
    <row r="347" s="52" customFormat="1" ht="18" customHeight="1" x14ac:dyDescent="0.15"/>
    <row r="348" s="52" customFormat="1" ht="18" customHeight="1" x14ac:dyDescent="0.15"/>
    <row r="349" s="52" customFormat="1" ht="18" customHeight="1" x14ac:dyDescent="0.15"/>
    <row r="350" s="52" customFormat="1" ht="18" customHeight="1" x14ac:dyDescent="0.15"/>
    <row r="351" s="52" customFormat="1" ht="18" customHeight="1" x14ac:dyDescent="0.15"/>
    <row r="352" s="52" customFormat="1" ht="18" customHeight="1" x14ac:dyDescent="0.15"/>
    <row r="353" s="52" customFormat="1" ht="18" customHeight="1" x14ac:dyDescent="0.15"/>
    <row r="354" s="52" customFormat="1" ht="18" customHeight="1" x14ac:dyDescent="0.15"/>
    <row r="355" s="52" customFormat="1" ht="18" customHeight="1" x14ac:dyDescent="0.15"/>
    <row r="356" s="52" customFormat="1" ht="18" customHeight="1" x14ac:dyDescent="0.15"/>
    <row r="357" s="52" customFormat="1" ht="18" customHeight="1" x14ac:dyDescent="0.15"/>
    <row r="358" s="52" customFormat="1" ht="18" customHeight="1" x14ac:dyDescent="0.15"/>
    <row r="359" s="52" customFormat="1" ht="18" customHeight="1" x14ac:dyDescent="0.15"/>
    <row r="360" s="52" customFormat="1" ht="18" customHeight="1" x14ac:dyDescent="0.15"/>
    <row r="361" s="52" customFormat="1" ht="18" customHeight="1" x14ac:dyDescent="0.15"/>
    <row r="362" s="52" customFormat="1" ht="18" customHeight="1" x14ac:dyDescent="0.15"/>
    <row r="363" s="52" customFormat="1" ht="18" customHeight="1" x14ac:dyDescent="0.15"/>
    <row r="364" s="52" customFormat="1" ht="18" customHeight="1" x14ac:dyDescent="0.15"/>
    <row r="365" s="52" customFormat="1" ht="18" customHeight="1" x14ac:dyDescent="0.15"/>
    <row r="366" s="52" customFormat="1" ht="18" customHeight="1" x14ac:dyDescent="0.15"/>
    <row r="367" s="52" customFormat="1" ht="18" customHeight="1" x14ac:dyDescent="0.15"/>
    <row r="368" s="52" customFormat="1" ht="18" customHeight="1" x14ac:dyDescent="0.15"/>
    <row r="369" s="52" customFormat="1" ht="18" customHeight="1" x14ac:dyDescent="0.15"/>
    <row r="370" s="52" customFormat="1" ht="18" customHeight="1" x14ac:dyDescent="0.15"/>
    <row r="371" s="52" customFormat="1" ht="18" customHeight="1" x14ac:dyDescent="0.15"/>
    <row r="372" s="52" customFormat="1" ht="18" customHeight="1" x14ac:dyDescent="0.15"/>
    <row r="373" s="52" customFormat="1" ht="18" customHeight="1" x14ac:dyDescent="0.15"/>
    <row r="374" s="52" customFormat="1" ht="18" customHeight="1" x14ac:dyDescent="0.15"/>
    <row r="375" s="52" customFormat="1" ht="18" customHeight="1" x14ac:dyDescent="0.15"/>
    <row r="376" s="52" customFormat="1" ht="18" customHeight="1" x14ac:dyDescent="0.15"/>
    <row r="377" s="52" customFormat="1" ht="18" customHeight="1" x14ac:dyDescent="0.15"/>
    <row r="378" s="52" customFormat="1" ht="18" customHeight="1" x14ac:dyDescent="0.15"/>
    <row r="379" s="52" customFormat="1" ht="18" customHeight="1" x14ac:dyDescent="0.15"/>
    <row r="380" s="52" customFormat="1" ht="18" customHeight="1" x14ac:dyDescent="0.15"/>
    <row r="381" s="52" customFormat="1" ht="18" customHeight="1" x14ac:dyDescent="0.15"/>
    <row r="382" s="52" customFormat="1" ht="18" customHeight="1" x14ac:dyDescent="0.15"/>
    <row r="383" s="52" customFormat="1" ht="18" customHeight="1" x14ac:dyDescent="0.15"/>
    <row r="384" s="52" customFormat="1" ht="18" customHeight="1" x14ac:dyDescent="0.15"/>
    <row r="385" s="52" customFormat="1" ht="18" customHeight="1" x14ac:dyDescent="0.15"/>
    <row r="386" s="52" customFormat="1" ht="18" customHeight="1" x14ac:dyDescent="0.15"/>
    <row r="387" s="52" customFormat="1" ht="18" customHeight="1" x14ac:dyDescent="0.15"/>
    <row r="388" s="52" customFormat="1" ht="18" customHeight="1" x14ac:dyDescent="0.15"/>
    <row r="389" s="52" customFormat="1" ht="18" customHeight="1" x14ac:dyDescent="0.15"/>
    <row r="390" s="52" customFormat="1" ht="18" customHeight="1" x14ac:dyDescent="0.15"/>
    <row r="391" s="52" customFormat="1" ht="18" customHeight="1" x14ac:dyDescent="0.15"/>
    <row r="392" s="52" customFormat="1" ht="18" customHeight="1" x14ac:dyDescent="0.15"/>
    <row r="393" s="52" customFormat="1" ht="18" customHeight="1" x14ac:dyDescent="0.15"/>
    <row r="394" s="52" customFormat="1" ht="18" customHeight="1" x14ac:dyDescent="0.15"/>
    <row r="395" s="52" customFormat="1" ht="18" customHeight="1" x14ac:dyDescent="0.15"/>
    <row r="396" s="52" customFormat="1" ht="18" customHeight="1" x14ac:dyDescent="0.15"/>
    <row r="397" s="52" customFormat="1" ht="18" customHeight="1" x14ac:dyDescent="0.15"/>
    <row r="398" s="52" customFormat="1" ht="18" customHeight="1" x14ac:dyDescent="0.15"/>
    <row r="399" s="52" customFormat="1" ht="18" customHeight="1" x14ac:dyDescent="0.15"/>
    <row r="400" s="52" customFormat="1" ht="18" customHeight="1" x14ac:dyDescent="0.15"/>
    <row r="401" s="52" customFormat="1" ht="18" customHeight="1" x14ac:dyDescent="0.15"/>
    <row r="402" s="52" customFormat="1" ht="18" customHeight="1" x14ac:dyDescent="0.15"/>
  </sheetData>
  <mergeCells count="4">
    <mergeCell ref="D151:E151"/>
    <mergeCell ref="D152:F152"/>
    <mergeCell ref="D153:E153"/>
    <mergeCell ref="D30:F30"/>
  </mergeCells>
  <phoneticPr fontId="1"/>
  <hyperlinks>
    <hyperlink ref="D14" location="はじめに!C24" display="売上高成長率"/>
    <hyperlink ref="D15" location="はじめに!C32" display="交叉比率"/>
    <hyperlink ref="D16" location="はじめに!C40" display="CCC"/>
    <hyperlink ref="E14" location="はじめに!C52" display="はじめに!C52"/>
    <hyperlink ref="E15" location="はじめに!C55" display="はじめに!C55"/>
    <hyperlink ref="E16" location="はじめに!C58" display="FCF"/>
    <hyperlink ref="F14" location="はじめに!C66" display="CF マージン"/>
    <hyperlink ref="F15" location="はじめに!C71" display="ROE"/>
    <hyperlink ref="F16" location="はじめに!C74" display="Net D/E Ratio"/>
    <hyperlink ref="D151" r:id="rId1"/>
    <hyperlink ref="D152" r:id="rId2"/>
    <hyperlink ref="D153" r:id="rId3"/>
    <hyperlink ref="D30:F30" r:id="rId4" display="　　　「成長性分析（５）　CAGR – 年平均成長率の使い方」"/>
  </hyperlinks>
  <pageMargins left="0.23622047244094491" right="0.23622047244094491" top="0.74803149606299213" bottom="0.74803149606299213" header="0.31496062992125984" footer="0.31496062992125984"/>
  <pageSetup paperSize="9" scale="70" orientation="portrait" r:id="rId5"/>
  <headerFooter>
    <oddHeader>&amp;L9 Matrix Financial Analytics&amp;R&amp;A</oddHeader>
    <oddFooter>&amp;L経営コンサルタントによる経営戦略と経営管理に効く経営管理会計&amp;C&amp;P/&amp;N&amp;R@小林友昭</oddFooter>
  </headerFooter>
  <rowBreaks count="4" manualBreakCount="4">
    <brk id="17" max="11" man="1"/>
    <brk id="79" max="11" man="1"/>
    <brk id="99" max="11" man="1"/>
    <brk id="132" max="11" man="1"/>
  </rowBreaks>
  <colBreaks count="1" manualBreakCount="1">
    <brk id="12"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showGridLines="0" zoomScaleNormal="100" workbookViewId="0">
      <selection activeCell="B27" sqref="B27"/>
    </sheetView>
  </sheetViews>
  <sheetFormatPr defaultRowHeight="18" customHeight="1" x14ac:dyDescent="0.15"/>
  <cols>
    <col min="1" max="1" width="4.625" style="52" customWidth="1"/>
    <col min="2" max="3" width="9" style="52"/>
    <col min="4" max="4" width="4.875" style="52" customWidth="1"/>
    <col min="5" max="5" width="13.75" style="52" customWidth="1"/>
    <col min="6" max="6" width="4.25" style="52" bestFit="1" customWidth="1"/>
    <col min="7" max="11" width="15.625" style="52" customWidth="1"/>
    <col min="12" max="16384" width="9" style="52"/>
  </cols>
  <sheetData>
    <row r="1" spans="1:32" ht="18"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18" customHeight="1" x14ac:dyDescent="0.15">
      <c r="A2" s="15"/>
      <c r="B2" s="15" t="s">
        <v>93</v>
      </c>
      <c r="C2" s="51">
        <v>2015</v>
      </c>
      <c r="D2" s="15" t="s">
        <v>94</v>
      </c>
      <c r="E2" s="15" t="s">
        <v>125</v>
      </c>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18"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spans="1:32" ht="18" customHeight="1" x14ac:dyDescent="0.15">
      <c r="A4" s="15"/>
      <c r="B4" s="15"/>
      <c r="C4" s="15"/>
      <c r="D4" s="15"/>
      <c r="E4" s="15"/>
      <c r="F4" s="15"/>
      <c r="G4" s="33">
        <f>IF(ISERROR(H4-1),"-",H4-1)</f>
        <v>2011</v>
      </c>
      <c r="H4" s="33">
        <f>IF(ISERROR(I4-1),"-",I4-1)</f>
        <v>2012</v>
      </c>
      <c r="I4" s="33">
        <f>IF(ISERROR(J4-1),"-",J4-1)</f>
        <v>2013</v>
      </c>
      <c r="J4" s="33">
        <f>IF(ISERROR(K4-1),"-",K4-1)</f>
        <v>2014</v>
      </c>
      <c r="K4" s="33">
        <f>IF(ISERROR(C2),"-",C2)</f>
        <v>2015</v>
      </c>
      <c r="L4" s="15"/>
      <c r="M4" s="15"/>
      <c r="N4" s="15"/>
      <c r="O4" s="15"/>
      <c r="P4" s="15"/>
      <c r="Q4" s="15"/>
      <c r="R4" s="15"/>
      <c r="S4" s="15"/>
      <c r="T4" s="15"/>
      <c r="U4" s="15"/>
      <c r="V4" s="15"/>
      <c r="W4" s="15"/>
      <c r="X4" s="15"/>
      <c r="Y4" s="15"/>
      <c r="Z4" s="15"/>
      <c r="AA4" s="15"/>
      <c r="AB4" s="15"/>
      <c r="AC4" s="15"/>
      <c r="AD4" s="15"/>
      <c r="AE4" s="15"/>
      <c r="AF4" s="15"/>
    </row>
    <row r="5" spans="1:32" ht="18" customHeight="1" x14ac:dyDescent="0.15">
      <c r="A5" s="15"/>
      <c r="B5" s="48" t="s">
        <v>100</v>
      </c>
      <c r="C5" s="36" t="s">
        <v>95</v>
      </c>
      <c r="D5" s="37"/>
      <c r="E5" s="38"/>
      <c r="F5" s="33">
        <v>1</v>
      </c>
      <c r="G5" s="34">
        <v>18583653</v>
      </c>
      <c r="H5" s="34">
        <v>22064192</v>
      </c>
      <c r="I5" s="34">
        <v>25691911</v>
      </c>
      <c r="J5" s="34">
        <v>27234521</v>
      </c>
      <c r="K5" s="34">
        <v>28403118</v>
      </c>
      <c r="L5" s="15" t="s">
        <v>124</v>
      </c>
      <c r="M5" s="15"/>
      <c r="N5" s="15"/>
      <c r="O5" s="15"/>
      <c r="P5" s="15"/>
      <c r="Q5" s="15"/>
      <c r="R5" s="15"/>
      <c r="S5" s="15"/>
      <c r="T5" s="15"/>
      <c r="U5" s="15"/>
      <c r="V5" s="15"/>
      <c r="W5" s="15"/>
      <c r="X5" s="15"/>
      <c r="Y5" s="15"/>
      <c r="Z5" s="15"/>
      <c r="AA5" s="15"/>
      <c r="AB5" s="15"/>
      <c r="AC5" s="15"/>
      <c r="AD5" s="15"/>
      <c r="AE5" s="15"/>
      <c r="AF5" s="15"/>
    </row>
    <row r="6" spans="1:32" ht="18" customHeight="1" x14ac:dyDescent="0.15">
      <c r="A6" s="15"/>
      <c r="B6" s="49"/>
      <c r="C6" s="45" t="s">
        <v>98</v>
      </c>
      <c r="D6" s="46"/>
      <c r="E6" s="47"/>
      <c r="F6" s="33">
        <v>2</v>
      </c>
      <c r="G6" s="34">
        <f>15795918+592646</f>
        <v>16388564</v>
      </c>
      <c r="H6" s="34">
        <f>18010569+630426</f>
        <v>18640995</v>
      </c>
      <c r="I6" s="34">
        <f>19988245+812894</f>
        <v>20801139</v>
      </c>
      <c r="J6" s="34">
        <f>20916362+925314</f>
        <v>21841676</v>
      </c>
      <c r="K6" s="34">
        <f>21456086+1149379</f>
        <v>22605465</v>
      </c>
      <c r="L6" s="15"/>
      <c r="M6" s="15"/>
      <c r="N6" s="15"/>
      <c r="O6" s="15"/>
      <c r="P6" s="15"/>
      <c r="Q6" s="15"/>
      <c r="R6" s="15"/>
      <c r="S6" s="15"/>
      <c r="T6" s="15"/>
      <c r="U6" s="15"/>
      <c r="V6" s="15"/>
      <c r="W6" s="15"/>
      <c r="X6" s="15"/>
      <c r="Y6" s="15"/>
      <c r="Z6" s="15"/>
      <c r="AA6" s="15"/>
      <c r="AB6" s="15"/>
      <c r="AC6" s="15"/>
      <c r="AD6" s="15"/>
      <c r="AE6" s="15"/>
      <c r="AF6" s="15"/>
    </row>
    <row r="7" spans="1:32" ht="18" customHeight="1" x14ac:dyDescent="0.15">
      <c r="A7" s="15"/>
      <c r="B7" s="49"/>
      <c r="C7" s="39" t="s">
        <v>96</v>
      </c>
      <c r="D7" s="40"/>
      <c r="E7" s="41"/>
      <c r="F7" s="33">
        <v>3</v>
      </c>
      <c r="G7" s="35">
        <f>IF(ISERROR(G5-G6),0,G5-G6)</f>
        <v>2195089</v>
      </c>
      <c r="H7" s="35">
        <f t="shared" ref="H7:K7" si="0">IF(ISERROR(H5-H6),0,H5-H6)</f>
        <v>3423197</v>
      </c>
      <c r="I7" s="35">
        <f t="shared" si="0"/>
        <v>4890772</v>
      </c>
      <c r="J7" s="35">
        <f t="shared" si="0"/>
        <v>5392845</v>
      </c>
      <c r="K7" s="35">
        <f t="shared" si="0"/>
        <v>5797653</v>
      </c>
      <c r="L7" s="15" t="s">
        <v>105</v>
      </c>
      <c r="M7" s="15"/>
      <c r="N7" s="15"/>
      <c r="O7" s="15"/>
      <c r="P7" s="15"/>
      <c r="Q7" s="15"/>
      <c r="R7" s="15"/>
      <c r="S7" s="15"/>
      <c r="T7" s="15"/>
      <c r="U7" s="15"/>
      <c r="V7" s="15"/>
      <c r="W7" s="15"/>
      <c r="X7" s="15"/>
      <c r="Y7" s="15"/>
      <c r="Z7" s="15"/>
      <c r="AA7" s="15"/>
      <c r="AB7" s="15"/>
      <c r="AC7" s="15"/>
      <c r="AD7" s="15"/>
      <c r="AE7" s="15"/>
      <c r="AF7" s="15"/>
    </row>
    <row r="8" spans="1:32" ht="18" customHeight="1" x14ac:dyDescent="0.15">
      <c r="A8" s="15"/>
      <c r="B8" s="50"/>
      <c r="C8" s="45" t="s">
        <v>112</v>
      </c>
      <c r="D8" s="46"/>
      <c r="E8" s="47"/>
      <c r="F8" s="33">
        <v>4</v>
      </c>
      <c r="G8" s="34">
        <v>368302</v>
      </c>
      <c r="H8" s="34">
        <v>1083482</v>
      </c>
      <c r="I8" s="34">
        <v>1991648</v>
      </c>
      <c r="J8" s="34">
        <v>2307904</v>
      </c>
      <c r="K8" s="34">
        <v>2434211</v>
      </c>
      <c r="L8" s="15" t="s">
        <v>113</v>
      </c>
      <c r="M8" s="15"/>
      <c r="N8" s="15"/>
      <c r="O8" s="15"/>
      <c r="P8" s="15"/>
      <c r="Q8" s="15"/>
      <c r="R8" s="15"/>
      <c r="S8" s="15"/>
      <c r="T8" s="15"/>
      <c r="U8" s="15"/>
      <c r="V8" s="15"/>
      <c r="W8" s="15"/>
      <c r="X8" s="15"/>
      <c r="Y8" s="15"/>
      <c r="Z8" s="15"/>
      <c r="AA8" s="15"/>
      <c r="AB8" s="15"/>
      <c r="AC8" s="15"/>
      <c r="AD8" s="15"/>
      <c r="AE8" s="15"/>
      <c r="AF8" s="15"/>
    </row>
    <row r="9" spans="1:32" ht="18" customHeight="1" x14ac:dyDescent="0.15">
      <c r="A9" s="15"/>
      <c r="B9" s="48" t="s">
        <v>101</v>
      </c>
      <c r="C9" s="39" t="s">
        <v>99</v>
      </c>
      <c r="D9" s="40"/>
      <c r="E9" s="41"/>
      <c r="F9" s="33">
        <v>5</v>
      </c>
      <c r="G9" s="34">
        <f>1679200+80301</f>
        <v>1759501</v>
      </c>
      <c r="H9" s="34">
        <f>1718297+106700</f>
        <v>1824997</v>
      </c>
      <c r="I9" s="34">
        <f>2041170+180207</f>
        <v>2221377</v>
      </c>
      <c r="J9" s="34">
        <f>2284557+149321</f>
        <v>2433878</v>
      </c>
      <c r="K9" s="34">
        <f>2939428+1032034</f>
        <v>3971462</v>
      </c>
      <c r="L9" s="15" t="s">
        <v>123</v>
      </c>
      <c r="M9" s="15"/>
      <c r="N9" s="15"/>
      <c r="O9" s="15"/>
      <c r="P9" s="15"/>
      <c r="Q9" s="15"/>
      <c r="R9" s="15"/>
      <c r="S9" s="15"/>
      <c r="T9" s="15"/>
      <c r="U9" s="15"/>
      <c r="V9" s="15"/>
      <c r="W9" s="15"/>
      <c r="X9" s="15"/>
      <c r="Y9" s="15"/>
      <c r="Z9" s="15"/>
      <c r="AA9" s="15"/>
      <c r="AB9" s="15"/>
      <c r="AC9" s="15"/>
      <c r="AD9" s="15"/>
      <c r="AE9" s="15"/>
      <c r="AF9" s="15"/>
    </row>
    <row r="10" spans="1:32" ht="18" customHeight="1" x14ac:dyDescent="0.15">
      <c r="A10" s="15"/>
      <c r="B10" s="49"/>
      <c r="C10" s="45" t="s">
        <v>107</v>
      </c>
      <c r="D10" s="46"/>
      <c r="E10" s="47"/>
      <c r="F10" s="33">
        <v>6</v>
      </c>
      <c r="G10" s="34">
        <f>1999827+4114897</f>
        <v>6114724</v>
      </c>
      <c r="H10" s="34">
        <f>1971659+5117660</f>
        <v>7089319</v>
      </c>
      <c r="I10" s="34">
        <f>2036232+5628934</f>
        <v>7665166</v>
      </c>
      <c r="J10" s="34">
        <f>2108660+6269862</f>
        <v>8378522</v>
      </c>
      <c r="K10" s="34">
        <f>2000149+5912684</f>
        <v>7912833</v>
      </c>
      <c r="L10" s="15" t="s">
        <v>122</v>
      </c>
      <c r="M10" s="15"/>
      <c r="N10" s="15"/>
      <c r="O10" s="15"/>
      <c r="P10" s="15"/>
      <c r="Q10" s="15"/>
      <c r="R10" s="15"/>
      <c r="S10" s="15"/>
      <c r="T10" s="15"/>
      <c r="U10" s="15"/>
      <c r="V10" s="15"/>
      <c r="W10" s="15"/>
      <c r="X10" s="15"/>
      <c r="Y10" s="15"/>
      <c r="Z10" s="15"/>
      <c r="AA10" s="15"/>
      <c r="AB10" s="15"/>
      <c r="AC10" s="15"/>
      <c r="AD10" s="15"/>
      <c r="AE10" s="15"/>
      <c r="AF10" s="15"/>
    </row>
    <row r="11" spans="1:32" ht="18" customHeight="1" x14ac:dyDescent="0.15">
      <c r="A11" s="15"/>
      <c r="B11" s="49"/>
      <c r="C11" s="39" t="s">
        <v>97</v>
      </c>
      <c r="D11" s="40"/>
      <c r="E11" s="41"/>
      <c r="F11" s="33">
        <v>7</v>
      </c>
      <c r="G11" s="34">
        <v>1622282</v>
      </c>
      <c r="H11" s="34">
        <v>1715786</v>
      </c>
      <c r="I11" s="34">
        <v>1894704</v>
      </c>
      <c r="J11" s="34">
        <v>2137618</v>
      </c>
      <c r="K11" s="34">
        <v>2061511</v>
      </c>
      <c r="L11" s="15" t="s">
        <v>121</v>
      </c>
      <c r="M11" s="15"/>
      <c r="N11" s="15"/>
      <c r="O11" s="15"/>
      <c r="P11" s="15"/>
      <c r="Q11" s="15"/>
      <c r="R11" s="15"/>
      <c r="S11" s="15"/>
      <c r="T11" s="15"/>
      <c r="U11" s="15"/>
      <c r="V11" s="15"/>
      <c r="W11" s="15"/>
      <c r="X11" s="15"/>
      <c r="Y11" s="15"/>
      <c r="Z11" s="15"/>
      <c r="AA11" s="15"/>
      <c r="AB11" s="15"/>
      <c r="AC11" s="15"/>
      <c r="AD11" s="15"/>
      <c r="AE11" s="15"/>
      <c r="AF11" s="15"/>
    </row>
    <row r="12" spans="1:32" ht="18" customHeight="1" x14ac:dyDescent="0.15">
      <c r="A12" s="15"/>
      <c r="B12" s="49"/>
      <c r="C12" s="45" t="s">
        <v>114</v>
      </c>
      <c r="D12" s="46"/>
      <c r="E12" s="47"/>
      <c r="F12" s="33">
        <v>8</v>
      </c>
      <c r="G12" s="34">
        <v>30650965</v>
      </c>
      <c r="H12" s="34">
        <v>35483317</v>
      </c>
      <c r="I12" s="34">
        <v>41437473</v>
      </c>
      <c r="J12" s="34">
        <v>47729830</v>
      </c>
      <c r="K12" s="34">
        <v>47427597</v>
      </c>
      <c r="L12" s="15" t="s">
        <v>115</v>
      </c>
      <c r="M12" s="15"/>
      <c r="N12" s="15"/>
      <c r="O12" s="15"/>
      <c r="P12" s="15"/>
      <c r="Q12" s="15"/>
      <c r="R12" s="15"/>
      <c r="S12" s="15"/>
      <c r="T12" s="15"/>
      <c r="U12" s="15"/>
      <c r="V12" s="15"/>
      <c r="W12" s="15"/>
      <c r="X12" s="15"/>
      <c r="Y12" s="15"/>
      <c r="Z12" s="15"/>
      <c r="AA12" s="15"/>
      <c r="AB12" s="15"/>
      <c r="AC12" s="15"/>
      <c r="AD12" s="15"/>
      <c r="AE12" s="15"/>
      <c r="AF12" s="15"/>
    </row>
    <row r="13" spans="1:32" ht="18" customHeight="1" x14ac:dyDescent="0.15">
      <c r="A13" s="15"/>
      <c r="B13" s="49"/>
      <c r="C13" s="39" t="s">
        <v>108</v>
      </c>
      <c r="D13" s="40"/>
      <c r="E13" s="41"/>
      <c r="F13" s="33">
        <v>9</v>
      </c>
      <c r="G13" s="34">
        <v>2242583</v>
      </c>
      <c r="H13" s="34">
        <v>2113778</v>
      </c>
      <c r="I13" s="34">
        <v>2213218</v>
      </c>
      <c r="J13" s="34">
        <v>2410588</v>
      </c>
      <c r="K13" s="34">
        <v>2389515</v>
      </c>
      <c r="L13" s="15" t="s">
        <v>109</v>
      </c>
      <c r="M13" s="15"/>
      <c r="N13" s="15"/>
      <c r="O13" s="15"/>
      <c r="P13" s="15"/>
      <c r="Q13" s="15"/>
      <c r="R13" s="15"/>
      <c r="S13" s="15"/>
      <c r="T13" s="15"/>
      <c r="U13" s="15"/>
      <c r="V13" s="15"/>
      <c r="W13" s="15"/>
      <c r="X13" s="15"/>
      <c r="Y13" s="15"/>
      <c r="Z13" s="15"/>
      <c r="AA13" s="15"/>
      <c r="AB13" s="15"/>
      <c r="AC13" s="15"/>
      <c r="AD13" s="15"/>
      <c r="AE13" s="15"/>
      <c r="AF13" s="15"/>
    </row>
    <row r="14" spans="1:32" ht="18" customHeight="1" x14ac:dyDescent="0.15">
      <c r="A14" s="15"/>
      <c r="B14" s="49"/>
      <c r="C14" s="45" t="s">
        <v>117</v>
      </c>
      <c r="D14" s="46"/>
      <c r="E14" s="47"/>
      <c r="F14" s="33">
        <v>10</v>
      </c>
      <c r="G14" s="34">
        <f>3450649+2512620+6042277</f>
        <v>12005546</v>
      </c>
      <c r="H14" s="34">
        <f>4089528+2704428+7337824</f>
        <v>14131780</v>
      </c>
      <c r="I14" s="34">
        <f>4830820+2949663+8546910</f>
        <v>16327393</v>
      </c>
      <c r="J14" s="34">
        <f>5048188+3915304+10014395</f>
        <v>18977887</v>
      </c>
      <c r="K14" s="34">
        <f>4698134+3822954+9772065</f>
        <v>18293153</v>
      </c>
      <c r="L14" s="15" t="s">
        <v>118</v>
      </c>
      <c r="M14" s="15"/>
      <c r="N14" s="15"/>
      <c r="O14" s="15"/>
      <c r="P14" s="15"/>
      <c r="Q14" s="15"/>
      <c r="R14" s="15"/>
      <c r="S14" s="15"/>
      <c r="T14" s="15"/>
      <c r="U14" s="15"/>
      <c r="V14" s="15"/>
      <c r="W14" s="15"/>
      <c r="X14" s="15"/>
      <c r="Y14" s="15"/>
      <c r="Z14" s="15"/>
      <c r="AA14" s="15"/>
      <c r="AB14" s="15"/>
      <c r="AC14" s="15"/>
      <c r="AD14" s="15"/>
      <c r="AE14" s="15"/>
      <c r="AF14" s="15"/>
    </row>
    <row r="15" spans="1:32" ht="18" customHeight="1" x14ac:dyDescent="0.15">
      <c r="A15" s="15"/>
      <c r="B15" s="50"/>
      <c r="C15" s="39" t="s">
        <v>119</v>
      </c>
      <c r="D15" s="40"/>
      <c r="E15" s="41"/>
      <c r="F15" s="33">
        <v>11</v>
      </c>
      <c r="G15" s="34">
        <v>11066478</v>
      </c>
      <c r="H15" s="34">
        <v>12772856</v>
      </c>
      <c r="I15" s="34">
        <v>15218987</v>
      </c>
      <c r="J15" s="34">
        <v>17647329</v>
      </c>
      <c r="K15" s="34">
        <v>18088186</v>
      </c>
      <c r="L15" s="15" t="s">
        <v>120</v>
      </c>
      <c r="M15" s="15"/>
      <c r="N15" s="15"/>
      <c r="O15" s="15"/>
      <c r="P15" s="15"/>
      <c r="Q15" s="15"/>
      <c r="R15" s="15"/>
      <c r="S15" s="15"/>
      <c r="T15" s="15"/>
      <c r="U15" s="15"/>
      <c r="V15" s="15"/>
      <c r="W15" s="15"/>
      <c r="X15" s="15"/>
      <c r="Y15" s="15"/>
      <c r="Z15" s="15"/>
      <c r="AA15" s="15"/>
      <c r="AB15" s="15"/>
      <c r="AC15" s="15"/>
      <c r="AD15" s="15"/>
      <c r="AE15" s="15"/>
      <c r="AF15" s="15"/>
    </row>
    <row r="16" spans="1:32" ht="18" customHeight="1" x14ac:dyDescent="0.15">
      <c r="A16" s="15"/>
      <c r="B16" s="48" t="s">
        <v>102</v>
      </c>
      <c r="C16" s="45" t="s">
        <v>103</v>
      </c>
      <c r="D16" s="46"/>
      <c r="E16" s="47"/>
      <c r="F16" s="33">
        <v>12</v>
      </c>
      <c r="G16" s="34">
        <v>1452435</v>
      </c>
      <c r="H16" s="34">
        <v>2451316</v>
      </c>
      <c r="I16" s="34">
        <v>3646035</v>
      </c>
      <c r="J16" s="34">
        <v>3685753</v>
      </c>
      <c r="K16" s="34">
        <v>4460857</v>
      </c>
      <c r="L16" s="15"/>
      <c r="M16" s="15"/>
      <c r="N16" s="15"/>
      <c r="O16" s="15"/>
      <c r="P16" s="15"/>
      <c r="Q16" s="15"/>
      <c r="R16" s="15"/>
      <c r="S16" s="15"/>
      <c r="T16" s="15"/>
      <c r="U16" s="15"/>
      <c r="V16" s="15"/>
      <c r="W16" s="15"/>
      <c r="X16" s="15"/>
      <c r="Y16" s="15"/>
      <c r="Z16" s="15"/>
      <c r="AA16" s="15"/>
      <c r="AB16" s="15"/>
      <c r="AC16" s="15"/>
      <c r="AD16" s="15"/>
      <c r="AE16" s="15"/>
      <c r="AF16" s="15"/>
    </row>
    <row r="17" spans="1:32" ht="18" customHeight="1" x14ac:dyDescent="0.15">
      <c r="A17" s="15"/>
      <c r="B17" s="50"/>
      <c r="C17" s="42" t="s">
        <v>104</v>
      </c>
      <c r="D17" s="43"/>
      <c r="E17" s="44"/>
      <c r="F17" s="33">
        <v>13</v>
      </c>
      <c r="G17" s="34">
        <v>-1442658</v>
      </c>
      <c r="H17" s="34">
        <v>-3027312</v>
      </c>
      <c r="I17" s="34">
        <v>-4336248</v>
      </c>
      <c r="J17" s="34">
        <v>-3813490</v>
      </c>
      <c r="K17" s="34">
        <v>-3182544</v>
      </c>
      <c r="L17" s="15"/>
      <c r="M17" s="15"/>
      <c r="N17" s="15"/>
      <c r="O17" s="15"/>
      <c r="P17" s="15"/>
      <c r="Q17" s="15"/>
      <c r="R17" s="15"/>
      <c r="S17" s="15"/>
      <c r="T17" s="15"/>
      <c r="U17" s="15"/>
      <c r="V17" s="15"/>
      <c r="W17" s="15"/>
      <c r="X17" s="15"/>
      <c r="Y17" s="15"/>
      <c r="Z17" s="15"/>
      <c r="AA17" s="15"/>
      <c r="AB17" s="15"/>
      <c r="AC17" s="15"/>
      <c r="AD17" s="15"/>
      <c r="AE17" s="15"/>
      <c r="AF17" s="15"/>
    </row>
    <row r="18" spans="1:32" ht="18"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row>
  </sheetData>
  <phoneticPr fontId="1"/>
  <pageMargins left="0.23622047244094491" right="0.23622047244094491" top="0.74803149606299213" bottom="0.74803149606299213" header="0.31496062992125984" footer="0.31496062992125984"/>
  <pageSetup paperSize="9" scale="68" fitToHeight="0" orientation="landscape" r:id="rId1"/>
  <headerFooter>
    <oddHeader>&amp;L9 Matrix Financial Analytics&amp;R&amp;A</oddHeader>
    <oddFooter>&amp;L経営コンサルタントによる経営戦略と経営管理に効く経営管理会計&amp;R@小林友昭</oddFooter>
  </headerFooter>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Normal="100" workbookViewId="0"/>
  </sheetViews>
  <sheetFormatPr defaultRowHeight="18" customHeight="1" x14ac:dyDescent="0.15"/>
  <cols>
    <col min="1" max="1" width="4.625" style="52" customWidth="1"/>
    <col min="2" max="2" width="9" style="52"/>
    <col min="3" max="3" width="14.125" style="53" bestFit="1" customWidth="1"/>
    <col min="4" max="4" width="0.875" style="53" customWidth="1"/>
    <col min="5" max="5" width="17.875" style="52" customWidth="1"/>
    <col min="6" max="8" width="13.625" style="52" bestFit="1" customWidth="1"/>
    <col min="9" max="9" width="13.625" style="53" bestFit="1" customWidth="1"/>
    <col min="10" max="10" width="0.875" style="53" customWidth="1"/>
    <col min="11" max="11" width="11.875" style="52" bestFit="1" customWidth="1"/>
    <col min="12" max="12" width="1.625" style="52" customWidth="1"/>
    <col min="13" max="16384" width="9" style="52"/>
  </cols>
  <sheetData>
    <row r="1" spans="1:12" ht="18" customHeight="1" x14ac:dyDescent="0.15">
      <c r="A1" s="15"/>
      <c r="B1" s="15"/>
      <c r="C1" s="40"/>
      <c r="D1" s="40"/>
      <c r="E1" s="15"/>
      <c r="F1" s="15"/>
      <c r="G1" s="15"/>
      <c r="H1" s="15"/>
      <c r="I1" s="40"/>
      <c r="J1" s="40"/>
      <c r="K1" s="15"/>
      <c r="L1" s="15"/>
    </row>
    <row r="2" spans="1:12" ht="18" customHeight="1" x14ac:dyDescent="0.15">
      <c r="A2" s="15"/>
      <c r="B2" s="15" t="s">
        <v>25</v>
      </c>
      <c r="C2" s="40"/>
      <c r="D2" s="40"/>
      <c r="E2" s="15"/>
      <c r="F2" s="15"/>
      <c r="G2" s="15"/>
      <c r="H2" s="15"/>
      <c r="I2" s="40"/>
      <c r="J2" s="40"/>
      <c r="K2" s="15"/>
      <c r="L2" s="15"/>
    </row>
    <row r="3" spans="1:12" ht="18" customHeight="1" x14ac:dyDescent="0.15">
      <c r="A3" s="15"/>
      <c r="B3" s="15"/>
      <c r="C3" s="40"/>
      <c r="D3" s="40"/>
      <c r="E3" s="46">
        <f>入力シート!G4</f>
        <v>2011</v>
      </c>
      <c r="F3" s="46">
        <f>入力シート!H4</f>
        <v>2012</v>
      </c>
      <c r="G3" s="46">
        <f>入力シート!I4</f>
        <v>2013</v>
      </c>
      <c r="H3" s="46">
        <f>入力シート!J4</f>
        <v>2014</v>
      </c>
      <c r="I3" s="46">
        <f>入力シート!K4</f>
        <v>2015</v>
      </c>
      <c r="J3" s="40"/>
      <c r="K3" s="15"/>
      <c r="L3" s="15"/>
    </row>
    <row r="4" spans="1:12" ht="18" customHeight="1" x14ac:dyDescent="0.15">
      <c r="A4" s="15"/>
      <c r="B4" s="15"/>
      <c r="C4" s="37" t="s">
        <v>26</v>
      </c>
      <c r="D4" s="72" t="s">
        <v>26</v>
      </c>
      <c r="E4" s="74"/>
      <c r="F4" s="54">
        <f>(入力シート!H5-入力シート!G5)/入力シート!G5*100</f>
        <v>18.729035674525349</v>
      </c>
      <c r="G4" s="54">
        <f>(入力シート!I5-入力シート!H5)/入力シート!H5*100</f>
        <v>16.441658049386081</v>
      </c>
      <c r="H4" s="54">
        <f>(入力シート!J5-入力シート!I5)/入力シート!I5*100</f>
        <v>6.0042633652280673</v>
      </c>
      <c r="I4" s="54">
        <f>(入力シート!K5-入力シート!J5)/入力シート!J5*100</f>
        <v>4.2908667275624195</v>
      </c>
      <c r="J4" s="66"/>
      <c r="K4" s="54" t="s">
        <v>138</v>
      </c>
      <c r="L4" s="66"/>
    </row>
    <row r="5" spans="1:12" ht="18" customHeight="1" x14ac:dyDescent="0.15">
      <c r="A5" s="15"/>
      <c r="B5" s="15"/>
      <c r="C5" s="57" t="s">
        <v>126</v>
      </c>
      <c r="D5" s="72" t="s">
        <v>126</v>
      </c>
      <c r="E5" s="75"/>
      <c r="F5" s="58">
        <f>((入力シート!H5/入力シート!$G5)^(1/1)-1)*100</f>
        <v>18.729035674525353</v>
      </c>
      <c r="G5" s="58">
        <f>((入力シート!I5/入力シート!$G5)^(1/2)-1)*100</f>
        <v>17.57978471041033</v>
      </c>
      <c r="H5" s="58">
        <f>((入力シート!J5/入力シート!$G5)^(1/3)-1)*100</f>
        <v>13.587241119238502</v>
      </c>
      <c r="I5" s="58">
        <f>((入力シート!K5/入力シート!$G5)^(1/4)-1)*100</f>
        <v>11.188208455747283</v>
      </c>
      <c r="J5" s="66"/>
      <c r="K5" s="58" t="s">
        <v>138</v>
      </c>
      <c r="L5" s="66"/>
    </row>
    <row r="6" spans="1:12" ht="18" customHeight="1" x14ac:dyDescent="0.15">
      <c r="A6" s="15"/>
      <c r="B6" s="15"/>
      <c r="C6" s="57" t="s">
        <v>128</v>
      </c>
      <c r="D6" s="72" t="s">
        <v>128</v>
      </c>
      <c r="E6" s="59">
        <f>入力シート!G5</f>
        <v>18583653</v>
      </c>
      <c r="F6" s="59">
        <f>入力シート!H5</f>
        <v>22064192</v>
      </c>
      <c r="G6" s="59">
        <f>入力シート!I5</f>
        <v>25691911</v>
      </c>
      <c r="H6" s="59">
        <f>入力シート!J5</f>
        <v>27234521</v>
      </c>
      <c r="I6" s="59">
        <f>入力シート!K5</f>
        <v>28403118</v>
      </c>
      <c r="J6" s="67"/>
      <c r="K6" s="59" t="s">
        <v>139</v>
      </c>
      <c r="L6" s="67"/>
    </row>
    <row r="7" spans="1:12" ht="18" customHeight="1" x14ac:dyDescent="0.15">
      <c r="A7" s="15"/>
      <c r="B7" s="15"/>
      <c r="C7" s="43" t="s">
        <v>127</v>
      </c>
      <c r="D7" s="72" t="s">
        <v>127</v>
      </c>
      <c r="E7" s="55">
        <f>E6</f>
        <v>18583653</v>
      </c>
      <c r="F7" s="56">
        <f>E7*(100+$I5)/100</f>
        <v>20662830.836332735</v>
      </c>
      <c r="G7" s="56">
        <f t="shared" ref="G7:I7" si="0">F7*(100+$I5)/100</f>
        <v>22974631.423160072</v>
      </c>
      <c r="H7" s="56">
        <f t="shared" si="0"/>
        <v>25545081.078722838</v>
      </c>
      <c r="I7" s="56">
        <f t="shared" si="0"/>
        <v>28403118.000000004</v>
      </c>
      <c r="J7" s="68"/>
      <c r="K7" s="56" t="s">
        <v>139</v>
      </c>
      <c r="L7" s="68"/>
    </row>
    <row r="8" spans="1:12" ht="18" customHeight="1" x14ac:dyDescent="0.15">
      <c r="A8" s="15"/>
      <c r="B8" s="15"/>
      <c r="C8" s="40"/>
      <c r="D8" s="72"/>
      <c r="E8" s="40"/>
      <c r="F8" s="40"/>
      <c r="G8" s="40"/>
      <c r="H8" s="40"/>
      <c r="I8" s="40"/>
      <c r="J8" s="40"/>
      <c r="K8" s="15"/>
      <c r="L8" s="15"/>
    </row>
    <row r="9" spans="1:12" ht="18" customHeight="1" x14ac:dyDescent="0.15">
      <c r="A9" s="15"/>
      <c r="B9" s="15" t="s">
        <v>30</v>
      </c>
      <c r="C9" s="40"/>
      <c r="D9" s="72"/>
      <c r="E9" s="40"/>
      <c r="F9" s="40"/>
      <c r="G9" s="40"/>
      <c r="H9" s="40"/>
      <c r="I9" s="40"/>
      <c r="J9" s="40"/>
      <c r="K9" s="15"/>
      <c r="L9" s="15"/>
    </row>
    <row r="10" spans="1:12" ht="18" customHeight="1" x14ac:dyDescent="0.15">
      <c r="A10" s="15"/>
      <c r="B10" s="15"/>
      <c r="C10" s="40"/>
      <c r="D10" s="72"/>
      <c r="E10" s="46">
        <f>入力シート!G4</f>
        <v>2011</v>
      </c>
      <c r="F10" s="46">
        <f>入力シート!H4</f>
        <v>2012</v>
      </c>
      <c r="G10" s="46">
        <f>入力シート!I4</f>
        <v>2013</v>
      </c>
      <c r="H10" s="46">
        <f>入力シート!J4</f>
        <v>2014</v>
      </c>
      <c r="I10" s="46">
        <f>入力シート!K4</f>
        <v>2015</v>
      </c>
      <c r="J10" s="40"/>
      <c r="K10" s="15"/>
      <c r="L10" s="15"/>
    </row>
    <row r="11" spans="1:12" ht="18" customHeight="1" x14ac:dyDescent="0.15">
      <c r="A11" s="15"/>
      <c r="B11" s="15"/>
      <c r="C11" s="37" t="s">
        <v>131</v>
      </c>
      <c r="D11" s="72" t="s">
        <v>131</v>
      </c>
      <c r="E11" s="54">
        <f>E12*E13</f>
        <v>135.30871944581767</v>
      </c>
      <c r="F11" s="54">
        <f t="shared" ref="F11:I11" si="1">F12*F13</f>
        <v>199.51188551486027</v>
      </c>
      <c r="G11" s="54">
        <f t="shared" si="1"/>
        <v>258.12855200601251</v>
      </c>
      <c r="H11" s="54">
        <f t="shared" si="1"/>
        <v>252.28291490808934</v>
      </c>
      <c r="I11" s="54">
        <f t="shared" si="1"/>
        <v>281.23318284501028</v>
      </c>
      <c r="J11" s="66"/>
      <c r="K11" s="54" t="s">
        <v>138</v>
      </c>
      <c r="L11" s="66"/>
    </row>
    <row r="12" spans="1:12" ht="18" customHeight="1" x14ac:dyDescent="0.15">
      <c r="A12" s="15"/>
      <c r="B12" s="15"/>
      <c r="C12" s="57" t="s">
        <v>130</v>
      </c>
      <c r="D12" s="72" t="s">
        <v>130</v>
      </c>
      <c r="E12" s="58">
        <f>入力シート!G7/入力シート!G5*100</f>
        <v>11.811934930123803</v>
      </c>
      <c r="F12" s="58">
        <f>入力シート!H7/入力シート!H5*100</f>
        <v>15.514717239588924</v>
      </c>
      <c r="G12" s="58">
        <f>入力シート!I7/入力シート!I5*100</f>
        <v>19.036232843870586</v>
      </c>
      <c r="H12" s="58">
        <f>入力シート!J7/入力シート!J5*100</f>
        <v>19.801504862156381</v>
      </c>
      <c r="I12" s="58">
        <f>入力シート!K7/入力シート!K5*100</f>
        <v>20.412030115848548</v>
      </c>
      <c r="J12" s="66"/>
      <c r="K12" s="58" t="s">
        <v>138</v>
      </c>
      <c r="L12" s="66"/>
    </row>
    <row r="13" spans="1:12" ht="18" customHeight="1" x14ac:dyDescent="0.15">
      <c r="A13" s="15"/>
      <c r="B13" s="15"/>
      <c r="C13" s="43" t="s">
        <v>132</v>
      </c>
      <c r="D13" s="72" t="s">
        <v>132</v>
      </c>
      <c r="E13" s="63">
        <f>入力シート!G5/入力シート!G11</f>
        <v>11.455254388571161</v>
      </c>
      <c r="F13" s="63">
        <f>入力シート!H5/入力シート!H11</f>
        <v>12.859524439528007</v>
      </c>
      <c r="G13" s="63">
        <f>入力シート!I5/入力シート!I11</f>
        <v>13.559854731926464</v>
      </c>
      <c r="H13" s="63">
        <f>入力シート!J5/入力シート!J11</f>
        <v>12.74059303392842</v>
      </c>
      <c r="I13" s="63">
        <f>入力シート!K5/入力シート!K11</f>
        <v>13.777815398511093</v>
      </c>
      <c r="J13" s="69"/>
      <c r="K13" s="63" t="s">
        <v>140</v>
      </c>
      <c r="L13" s="69"/>
    </row>
    <row r="14" spans="1:12" ht="18" customHeight="1" x14ac:dyDescent="0.15">
      <c r="A14" s="15"/>
      <c r="B14" s="15"/>
      <c r="C14" s="40"/>
      <c r="D14" s="72"/>
      <c r="E14" s="40"/>
      <c r="F14" s="40"/>
      <c r="G14" s="40"/>
      <c r="H14" s="40"/>
      <c r="I14" s="40"/>
      <c r="J14" s="40"/>
      <c r="K14" s="15"/>
      <c r="L14" s="15"/>
    </row>
    <row r="15" spans="1:12" ht="18" customHeight="1" x14ac:dyDescent="0.15">
      <c r="A15" s="15"/>
      <c r="B15" s="15" t="s">
        <v>40</v>
      </c>
      <c r="C15" s="40"/>
      <c r="D15" s="72"/>
      <c r="E15" s="40"/>
      <c r="F15" s="40"/>
      <c r="G15" s="40"/>
      <c r="H15" s="40"/>
      <c r="I15" s="40"/>
      <c r="J15" s="40"/>
      <c r="K15" s="15"/>
      <c r="L15" s="15"/>
    </row>
    <row r="16" spans="1:12" ht="18" customHeight="1" x14ac:dyDescent="0.15">
      <c r="A16" s="15"/>
      <c r="B16" s="15"/>
      <c r="C16" s="40"/>
      <c r="D16" s="72"/>
      <c r="E16" s="46">
        <f>入力シート!G4</f>
        <v>2011</v>
      </c>
      <c r="F16" s="46">
        <f>入力シート!H4</f>
        <v>2012</v>
      </c>
      <c r="G16" s="46">
        <f>入力シート!I4</f>
        <v>2013</v>
      </c>
      <c r="H16" s="46">
        <f>入力シート!J4</f>
        <v>2014</v>
      </c>
      <c r="I16" s="46">
        <f>入力シート!K4</f>
        <v>2015</v>
      </c>
      <c r="J16" s="40"/>
      <c r="K16" s="15"/>
      <c r="L16" s="15"/>
    </row>
    <row r="17" spans="1:12" ht="18" customHeight="1" x14ac:dyDescent="0.15">
      <c r="A17" s="15"/>
      <c r="B17" s="15"/>
      <c r="C17" s="37" t="s">
        <v>134</v>
      </c>
      <c r="D17" s="72" t="s">
        <v>133</v>
      </c>
      <c r="E17" s="54">
        <f>E18+E19-E20</f>
        <v>106.28367803833319</v>
      </c>
      <c r="F17" s="54">
        <f t="shared" ref="F17:I17" si="2">F18+F19-F20</f>
        <v>109.4831745339884</v>
      </c>
      <c r="G17" s="54">
        <f t="shared" si="2"/>
        <v>103.30852558676432</v>
      </c>
      <c r="H17" s="54">
        <f t="shared" si="2"/>
        <v>107.72821069040225</v>
      </c>
      <c r="I17" s="54">
        <f t="shared" si="2"/>
        <v>96.389328329829397</v>
      </c>
      <c r="J17" s="66"/>
      <c r="K17" s="54" t="s">
        <v>141</v>
      </c>
      <c r="L17" s="66"/>
    </row>
    <row r="18" spans="1:12" ht="18" customHeight="1" x14ac:dyDescent="0.15">
      <c r="A18" s="15"/>
      <c r="B18" s="15"/>
      <c r="C18" s="57" t="s">
        <v>135</v>
      </c>
      <c r="D18" s="72" t="s">
        <v>135</v>
      </c>
      <c r="E18" s="58">
        <f>入力シート!G11/入力シート!G6*365</f>
        <v>36.130861129748766</v>
      </c>
      <c r="F18" s="58">
        <f>入力シート!H11/入力シート!H6*365</f>
        <v>33.595947533916508</v>
      </c>
      <c r="G18" s="58">
        <f>入力シート!I11/入力シート!I6*365</f>
        <v>33.246590967927283</v>
      </c>
      <c r="H18" s="58">
        <f>入力シート!J11/入力シート!J6*365</f>
        <v>35.722101637255314</v>
      </c>
      <c r="I18" s="58">
        <f>入力シート!K11/入力シート!K6*365</f>
        <v>33.286265732644743</v>
      </c>
      <c r="J18" s="66"/>
      <c r="K18" s="58" t="s">
        <v>141</v>
      </c>
      <c r="L18" s="66"/>
    </row>
    <row r="19" spans="1:12" ht="18" customHeight="1" x14ac:dyDescent="0.15">
      <c r="A19" s="15"/>
      <c r="B19" s="15"/>
      <c r="C19" s="57" t="s">
        <v>136</v>
      </c>
      <c r="D19" s="72" t="s">
        <v>136</v>
      </c>
      <c r="E19" s="58">
        <f>入力シート!G10/入力シート!G5*365</f>
        <v>120.09879112572753</v>
      </c>
      <c r="F19" s="58">
        <f>入力シート!H10/入力シート!H5*365</f>
        <v>117.27605683453082</v>
      </c>
      <c r="G19" s="58">
        <f>入力シート!I10/入力シート!I5*365</f>
        <v>108.8975277082347</v>
      </c>
      <c r="H19" s="58">
        <f>入力シート!J10/入力シート!J5*365</f>
        <v>112.28985925619914</v>
      </c>
      <c r="I19" s="58">
        <f>入力シート!K10/入力シート!K5*365</f>
        <v>101.68545738534762</v>
      </c>
      <c r="J19" s="66"/>
      <c r="K19" s="58" t="s">
        <v>141</v>
      </c>
      <c r="L19" s="66"/>
    </row>
    <row r="20" spans="1:12" ht="18" customHeight="1" x14ac:dyDescent="0.15">
      <c r="A20" s="15"/>
      <c r="B20" s="15"/>
      <c r="C20" s="43" t="s">
        <v>137</v>
      </c>
      <c r="D20" s="72" t="s">
        <v>137</v>
      </c>
      <c r="E20" s="63">
        <f>入力シート!G13/入力シート!G6*365</f>
        <v>49.945974217143124</v>
      </c>
      <c r="F20" s="63">
        <f>入力シート!H13/入力シート!H6*365</f>
        <v>41.388829834458939</v>
      </c>
      <c r="G20" s="63">
        <f>入力シート!I13/入力シート!I6*365</f>
        <v>38.835593089397655</v>
      </c>
      <c r="H20" s="63">
        <f>入力シート!J13/入力シート!J6*365</f>
        <v>40.283750203052186</v>
      </c>
      <c r="I20" s="63">
        <f>入力シート!K13/入力シート!K6*365</f>
        <v>38.582394788162951</v>
      </c>
      <c r="J20" s="69"/>
      <c r="K20" s="63" t="s">
        <v>141</v>
      </c>
      <c r="L20" s="69"/>
    </row>
    <row r="21" spans="1:12" ht="18" customHeight="1" x14ac:dyDescent="0.15">
      <c r="A21" s="15"/>
      <c r="B21" s="15"/>
      <c r="C21" s="40"/>
      <c r="D21" s="72"/>
      <c r="E21" s="40"/>
      <c r="F21" s="40"/>
      <c r="G21" s="40"/>
      <c r="H21" s="40"/>
      <c r="I21" s="40"/>
      <c r="J21" s="40"/>
      <c r="K21" s="15"/>
      <c r="L21" s="15"/>
    </row>
    <row r="22" spans="1:12" ht="18" customHeight="1" x14ac:dyDescent="0.15">
      <c r="A22" s="15"/>
      <c r="B22" s="15" t="s">
        <v>46</v>
      </c>
      <c r="C22" s="40"/>
      <c r="D22" s="72"/>
      <c r="E22" s="40"/>
      <c r="F22" s="40"/>
      <c r="G22" s="40"/>
      <c r="H22" s="40"/>
      <c r="I22" s="40"/>
      <c r="J22" s="40"/>
      <c r="K22" s="15"/>
      <c r="L22" s="15"/>
    </row>
    <row r="23" spans="1:12" ht="18" customHeight="1" x14ac:dyDescent="0.15">
      <c r="A23" s="15"/>
      <c r="B23" s="15"/>
      <c r="C23" s="40"/>
      <c r="D23" s="72"/>
      <c r="E23" s="46">
        <f>入力シート!G4</f>
        <v>2011</v>
      </c>
      <c r="F23" s="46">
        <f>入力シート!H4</f>
        <v>2012</v>
      </c>
      <c r="G23" s="46">
        <f>入力シート!I4</f>
        <v>2013</v>
      </c>
      <c r="H23" s="46">
        <f>入力シート!J4</f>
        <v>2014</v>
      </c>
      <c r="I23" s="46">
        <f>入力シート!K4</f>
        <v>2015</v>
      </c>
      <c r="J23" s="40"/>
      <c r="K23" s="15"/>
      <c r="L23" s="15"/>
    </row>
    <row r="24" spans="1:12" ht="18" customHeight="1" x14ac:dyDescent="0.15">
      <c r="A24" s="15"/>
      <c r="B24" s="15"/>
      <c r="C24" s="37" t="s">
        <v>143</v>
      </c>
      <c r="D24" s="72" t="s">
        <v>142</v>
      </c>
      <c r="E24" s="54">
        <f>E25/E26*100</f>
        <v>1.9818600788553253</v>
      </c>
      <c r="F24" s="54">
        <f t="shared" ref="F24:I24" si="3">F25/F26*100</f>
        <v>4.9105899731111835</v>
      </c>
      <c r="G24" s="54">
        <f t="shared" si="3"/>
        <v>7.7520430457664284</v>
      </c>
      <c r="H24" s="54">
        <f t="shared" si="3"/>
        <v>8.4741861257629623</v>
      </c>
      <c r="I24" s="54">
        <f t="shared" si="3"/>
        <v>8.570224578864897</v>
      </c>
      <c r="J24" s="66"/>
      <c r="K24" s="54" t="s">
        <v>138</v>
      </c>
      <c r="L24" s="66"/>
    </row>
    <row r="25" spans="1:12" ht="18" customHeight="1" x14ac:dyDescent="0.15">
      <c r="A25" s="15"/>
      <c r="B25" s="15"/>
      <c r="C25" s="57" t="s">
        <v>112</v>
      </c>
      <c r="D25" s="72" t="s">
        <v>112</v>
      </c>
      <c r="E25" s="64">
        <f>入力シート!G8</f>
        <v>368302</v>
      </c>
      <c r="F25" s="64">
        <f>入力シート!H8</f>
        <v>1083482</v>
      </c>
      <c r="G25" s="64">
        <f>入力シート!I8</f>
        <v>1991648</v>
      </c>
      <c r="H25" s="64">
        <f>入力シート!J8</f>
        <v>2307904</v>
      </c>
      <c r="I25" s="64">
        <f>入力シート!K8</f>
        <v>2434211</v>
      </c>
      <c r="J25" s="68"/>
      <c r="K25" s="64" t="s">
        <v>139</v>
      </c>
      <c r="L25" s="68"/>
    </row>
    <row r="26" spans="1:12" ht="18" customHeight="1" x14ac:dyDescent="0.15">
      <c r="A26" s="15"/>
      <c r="B26" s="15"/>
      <c r="C26" s="43" t="s">
        <v>95</v>
      </c>
      <c r="D26" s="72" t="s">
        <v>95</v>
      </c>
      <c r="E26" s="56">
        <f>入力シート!G5</f>
        <v>18583653</v>
      </c>
      <c r="F26" s="56">
        <f>入力シート!H5</f>
        <v>22064192</v>
      </c>
      <c r="G26" s="56">
        <f>入力シート!I5</f>
        <v>25691911</v>
      </c>
      <c r="H26" s="56">
        <f>入力シート!J5</f>
        <v>27234521</v>
      </c>
      <c r="I26" s="56">
        <f>入力シート!K5</f>
        <v>28403118</v>
      </c>
      <c r="J26" s="68"/>
      <c r="K26" s="56" t="s">
        <v>139</v>
      </c>
      <c r="L26" s="68"/>
    </row>
    <row r="27" spans="1:12" ht="18" customHeight="1" x14ac:dyDescent="0.15">
      <c r="A27" s="15"/>
      <c r="B27" s="15"/>
      <c r="C27" s="40"/>
      <c r="D27" s="72"/>
      <c r="E27" s="40"/>
      <c r="F27" s="40"/>
      <c r="G27" s="40"/>
      <c r="H27" s="40"/>
      <c r="I27" s="40"/>
      <c r="J27" s="40"/>
      <c r="K27" s="15"/>
      <c r="L27" s="15"/>
    </row>
    <row r="28" spans="1:12" ht="18" customHeight="1" x14ac:dyDescent="0.15">
      <c r="A28" s="15"/>
      <c r="B28" s="15" t="s">
        <v>48</v>
      </c>
      <c r="C28" s="40"/>
      <c r="D28" s="72"/>
      <c r="E28" s="40"/>
      <c r="F28" s="40"/>
      <c r="G28" s="40"/>
      <c r="H28" s="40"/>
      <c r="I28" s="40"/>
      <c r="J28" s="40"/>
      <c r="K28" s="15"/>
      <c r="L28" s="15"/>
    </row>
    <row r="29" spans="1:12" ht="18" customHeight="1" x14ac:dyDescent="0.15">
      <c r="A29" s="15"/>
      <c r="B29" s="15"/>
      <c r="C29" s="40"/>
      <c r="D29" s="72"/>
      <c r="E29" s="46">
        <f>入力シート!G4</f>
        <v>2011</v>
      </c>
      <c r="F29" s="46">
        <f>入力シート!H4</f>
        <v>2012</v>
      </c>
      <c r="G29" s="46">
        <f>入力シート!I4</f>
        <v>2013</v>
      </c>
      <c r="H29" s="46">
        <f>入力シート!J4</f>
        <v>2014</v>
      </c>
      <c r="I29" s="46">
        <f>入力シート!K4</f>
        <v>2015</v>
      </c>
      <c r="J29" s="40"/>
      <c r="K29" s="15"/>
      <c r="L29" s="15"/>
    </row>
    <row r="30" spans="1:12" ht="18" customHeight="1" x14ac:dyDescent="0.15">
      <c r="A30" s="15"/>
      <c r="B30" s="15"/>
      <c r="C30" s="37" t="s">
        <v>145</v>
      </c>
      <c r="D30" s="72" t="s">
        <v>144</v>
      </c>
      <c r="E30" s="54">
        <f>E31/E32*100</f>
        <v>1.2016000148771826</v>
      </c>
      <c r="F30" s="54">
        <f t="shared" ref="F30" si="4">F31/F32*100</f>
        <v>3.0534969433663717</v>
      </c>
      <c r="G30" s="54">
        <f t="shared" ref="G30" si="5">G31/G32*100</f>
        <v>4.8063934786756901</v>
      </c>
      <c r="H30" s="54">
        <f t="shared" ref="H30" si="6">H31/H32*100</f>
        <v>4.8353492983318818</v>
      </c>
      <c r="I30" s="54">
        <f t="shared" ref="I30" si="7">I31/I32*100</f>
        <v>5.1324780380502935</v>
      </c>
      <c r="J30" s="66"/>
      <c r="K30" s="54" t="s">
        <v>138</v>
      </c>
      <c r="L30" s="66"/>
    </row>
    <row r="31" spans="1:12" ht="18" customHeight="1" x14ac:dyDescent="0.15">
      <c r="A31" s="15"/>
      <c r="B31" s="15"/>
      <c r="C31" s="57" t="s">
        <v>112</v>
      </c>
      <c r="D31" s="72" t="s">
        <v>112</v>
      </c>
      <c r="E31" s="64">
        <f>入力シート!G8</f>
        <v>368302</v>
      </c>
      <c r="F31" s="64">
        <f>入力シート!H8</f>
        <v>1083482</v>
      </c>
      <c r="G31" s="64">
        <f>入力シート!I8</f>
        <v>1991648</v>
      </c>
      <c r="H31" s="64">
        <f>入力シート!J8</f>
        <v>2307904</v>
      </c>
      <c r="I31" s="64">
        <f>入力シート!K8</f>
        <v>2434211</v>
      </c>
      <c r="J31" s="68"/>
      <c r="K31" s="64" t="s">
        <v>139</v>
      </c>
      <c r="L31" s="68"/>
    </row>
    <row r="32" spans="1:12" ht="18" customHeight="1" x14ac:dyDescent="0.15">
      <c r="A32" s="15"/>
      <c r="B32" s="15"/>
      <c r="C32" s="43" t="s">
        <v>114</v>
      </c>
      <c r="D32" s="76" t="s">
        <v>114</v>
      </c>
      <c r="E32" s="56">
        <f>入力シート!G12</f>
        <v>30650965</v>
      </c>
      <c r="F32" s="56">
        <f>入力シート!H12</f>
        <v>35483317</v>
      </c>
      <c r="G32" s="56">
        <f>入力シート!I12</f>
        <v>41437473</v>
      </c>
      <c r="H32" s="56">
        <f>入力シート!J12</f>
        <v>47729830</v>
      </c>
      <c r="I32" s="56">
        <f>入力シート!K12</f>
        <v>47427597</v>
      </c>
      <c r="J32" s="68"/>
      <c r="K32" s="56" t="s">
        <v>139</v>
      </c>
      <c r="L32" s="68"/>
    </row>
    <row r="33" spans="1:12" ht="18" customHeight="1" x14ac:dyDescent="0.15">
      <c r="A33" s="15"/>
      <c r="B33" s="15"/>
      <c r="C33" s="40"/>
      <c r="D33" s="72"/>
      <c r="E33" s="40"/>
      <c r="F33" s="40"/>
      <c r="G33" s="40"/>
      <c r="H33" s="40"/>
      <c r="I33" s="40"/>
      <c r="J33" s="40"/>
      <c r="K33" s="15"/>
      <c r="L33" s="15"/>
    </row>
    <row r="34" spans="1:12" ht="18" customHeight="1" x14ac:dyDescent="0.15">
      <c r="A34" s="15"/>
      <c r="B34" s="15" t="s">
        <v>50</v>
      </c>
      <c r="C34" s="40"/>
      <c r="D34" s="72"/>
      <c r="E34" s="40"/>
      <c r="F34" s="40"/>
      <c r="G34" s="40"/>
      <c r="H34" s="40"/>
      <c r="I34" s="40"/>
      <c r="J34" s="40"/>
      <c r="K34" s="15"/>
      <c r="L34" s="15"/>
    </row>
    <row r="35" spans="1:12" ht="18" customHeight="1" x14ac:dyDescent="0.15">
      <c r="A35" s="15"/>
      <c r="B35" s="15"/>
      <c r="C35" s="40"/>
      <c r="D35" s="72"/>
      <c r="E35" s="46">
        <f>入力シート!G4</f>
        <v>2011</v>
      </c>
      <c r="F35" s="46">
        <f>入力シート!H4</f>
        <v>2012</v>
      </c>
      <c r="G35" s="46">
        <f>入力シート!I4</f>
        <v>2013</v>
      </c>
      <c r="H35" s="46">
        <f>入力シート!J4</f>
        <v>2014</v>
      </c>
      <c r="I35" s="46">
        <f>入力シート!K4</f>
        <v>2015</v>
      </c>
      <c r="J35" s="40"/>
      <c r="K35" s="15"/>
      <c r="L35" s="15"/>
    </row>
    <row r="36" spans="1:12" ht="18" customHeight="1" x14ac:dyDescent="0.15">
      <c r="A36" s="15"/>
      <c r="B36" s="15"/>
      <c r="C36" s="37" t="s">
        <v>148</v>
      </c>
      <c r="D36" s="72" t="s">
        <v>148</v>
      </c>
      <c r="E36" s="60">
        <f>E37</f>
        <v>9777</v>
      </c>
      <c r="F36" s="60">
        <f>E36+F37</f>
        <v>-566219</v>
      </c>
      <c r="G36" s="60">
        <f t="shared" ref="G36:I36" si="8">F36+G37</f>
        <v>-1256432</v>
      </c>
      <c r="H36" s="60">
        <f t="shared" si="8"/>
        <v>-1384169</v>
      </c>
      <c r="I36" s="60">
        <f t="shared" si="8"/>
        <v>-105856</v>
      </c>
      <c r="J36" s="67"/>
      <c r="K36" s="60" t="s">
        <v>139</v>
      </c>
      <c r="L36" s="67"/>
    </row>
    <row r="37" spans="1:12" ht="18" customHeight="1" x14ac:dyDescent="0.15">
      <c r="A37" s="15"/>
      <c r="B37" s="15"/>
      <c r="C37" s="57" t="s">
        <v>149</v>
      </c>
      <c r="D37" s="72" t="s">
        <v>149</v>
      </c>
      <c r="E37" s="64">
        <f>E38+E39</f>
        <v>9777</v>
      </c>
      <c r="F37" s="64">
        <f t="shared" ref="F37:I37" si="9">F38+F39</f>
        <v>-575996</v>
      </c>
      <c r="G37" s="64">
        <f t="shared" si="9"/>
        <v>-690213</v>
      </c>
      <c r="H37" s="64">
        <f t="shared" si="9"/>
        <v>-127737</v>
      </c>
      <c r="I37" s="64">
        <f t="shared" si="9"/>
        <v>1278313</v>
      </c>
      <c r="J37" s="68"/>
      <c r="K37" s="64" t="s">
        <v>139</v>
      </c>
      <c r="L37" s="68"/>
    </row>
    <row r="38" spans="1:12" ht="18" customHeight="1" x14ac:dyDescent="0.15">
      <c r="A38" s="15"/>
      <c r="B38" s="15"/>
      <c r="C38" s="57" t="s">
        <v>146</v>
      </c>
      <c r="D38" s="72" t="s">
        <v>146</v>
      </c>
      <c r="E38" s="64">
        <f>入力シート!G16</f>
        <v>1452435</v>
      </c>
      <c r="F38" s="64">
        <f>入力シート!H16</f>
        <v>2451316</v>
      </c>
      <c r="G38" s="64">
        <f>入力シート!I16</f>
        <v>3646035</v>
      </c>
      <c r="H38" s="64">
        <f>入力シート!J16</f>
        <v>3685753</v>
      </c>
      <c r="I38" s="64">
        <f>入力シート!K16</f>
        <v>4460857</v>
      </c>
      <c r="J38" s="68"/>
      <c r="K38" s="64" t="s">
        <v>139</v>
      </c>
      <c r="L38" s="68"/>
    </row>
    <row r="39" spans="1:12" ht="18" customHeight="1" x14ac:dyDescent="0.15">
      <c r="A39" s="15"/>
      <c r="B39" s="15"/>
      <c r="C39" s="43" t="s">
        <v>147</v>
      </c>
      <c r="D39" s="72" t="s">
        <v>147</v>
      </c>
      <c r="E39" s="56">
        <f>入力シート!G17</f>
        <v>-1442658</v>
      </c>
      <c r="F39" s="56">
        <f>入力シート!H17</f>
        <v>-3027312</v>
      </c>
      <c r="G39" s="56">
        <f>入力シート!I17</f>
        <v>-4336248</v>
      </c>
      <c r="H39" s="56">
        <f>入力シート!J17</f>
        <v>-3813490</v>
      </c>
      <c r="I39" s="56">
        <f>入力シート!K17</f>
        <v>-3182544</v>
      </c>
      <c r="J39" s="68"/>
      <c r="K39" s="56" t="s">
        <v>139</v>
      </c>
      <c r="L39" s="68"/>
    </row>
    <row r="40" spans="1:12" ht="18" customHeight="1" x14ac:dyDescent="0.15">
      <c r="A40" s="15"/>
      <c r="B40" s="15"/>
      <c r="C40" s="40"/>
      <c r="D40" s="72"/>
      <c r="E40" s="40"/>
      <c r="F40" s="40"/>
      <c r="G40" s="40"/>
      <c r="H40" s="40"/>
      <c r="I40" s="40"/>
      <c r="J40" s="40"/>
      <c r="K40" s="15"/>
      <c r="L40" s="15"/>
    </row>
    <row r="41" spans="1:12" ht="18" customHeight="1" x14ac:dyDescent="0.15">
      <c r="A41" s="15"/>
      <c r="B41" s="15" t="s">
        <v>150</v>
      </c>
      <c r="C41" s="40"/>
      <c r="D41" s="72"/>
      <c r="E41" s="40"/>
      <c r="F41" s="40"/>
      <c r="G41" s="40"/>
      <c r="H41" s="40"/>
      <c r="I41" s="40"/>
      <c r="J41" s="40"/>
      <c r="K41" s="15"/>
      <c r="L41" s="15"/>
    </row>
    <row r="42" spans="1:12" ht="18" customHeight="1" x14ac:dyDescent="0.15">
      <c r="A42" s="15"/>
      <c r="B42" s="15"/>
      <c r="C42" s="40"/>
      <c r="D42" s="72"/>
      <c r="E42" s="46">
        <f>入力シート!G4</f>
        <v>2011</v>
      </c>
      <c r="F42" s="46">
        <f>入力シート!H4</f>
        <v>2012</v>
      </c>
      <c r="G42" s="46">
        <f>入力シート!I4</f>
        <v>2013</v>
      </c>
      <c r="H42" s="46">
        <f>入力シート!J4</f>
        <v>2014</v>
      </c>
      <c r="I42" s="46">
        <f>入力シート!K4</f>
        <v>2015</v>
      </c>
      <c r="J42" s="40"/>
      <c r="K42" s="15"/>
      <c r="L42" s="15"/>
    </row>
    <row r="43" spans="1:12" ht="18" customHeight="1" x14ac:dyDescent="0.15">
      <c r="A43" s="15"/>
      <c r="B43" s="15"/>
      <c r="C43" s="37" t="s">
        <v>152</v>
      </c>
      <c r="D43" s="72" t="s">
        <v>151</v>
      </c>
      <c r="E43" s="61">
        <f>E46/E48*100</f>
        <v>7.8156592786143824</v>
      </c>
      <c r="F43" s="61">
        <f t="shared" ref="F43:I43" si="10">F46/F48*100</f>
        <v>11.109928702578367</v>
      </c>
      <c r="G43" s="61">
        <f t="shared" si="10"/>
        <v>14.191373308120209</v>
      </c>
      <c r="H43" s="61">
        <f t="shared" si="10"/>
        <v>13.533386542763134</v>
      </c>
      <c r="I43" s="61">
        <f t="shared" si="10"/>
        <v>15.70551866876024</v>
      </c>
      <c r="J43" s="69"/>
      <c r="K43" s="61" t="s">
        <v>138</v>
      </c>
      <c r="L43" s="69"/>
    </row>
    <row r="44" spans="1:12" ht="18" customHeight="1" x14ac:dyDescent="0.15">
      <c r="A44" s="15"/>
      <c r="B44" s="15"/>
      <c r="C44" s="57" t="s">
        <v>153</v>
      </c>
      <c r="D44" s="72" t="s">
        <v>142</v>
      </c>
      <c r="E44" s="58">
        <f>E47/E48*100</f>
        <v>1.9818600788553253</v>
      </c>
      <c r="F44" s="58">
        <f t="shared" ref="F44:I44" si="11">F47/F48*100</f>
        <v>4.9105899731111835</v>
      </c>
      <c r="G44" s="58">
        <f t="shared" si="11"/>
        <v>7.7520430457664284</v>
      </c>
      <c r="H44" s="58">
        <f t="shared" si="11"/>
        <v>8.4741861257629623</v>
      </c>
      <c r="I44" s="58">
        <f t="shared" si="11"/>
        <v>8.570224578864897</v>
      </c>
      <c r="J44" s="66"/>
      <c r="K44" s="58" t="s">
        <v>138</v>
      </c>
      <c r="L44" s="66"/>
    </row>
    <row r="45" spans="1:12" ht="18" customHeight="1" x14ac:dyDescent="0.15">
      <c r="A45" s="15"/>
      <c r="B45" s="15"/>
      <c r="C45" s="57" t="s">
        <v>156</v>
      </c>
      <c r="D45" s="72" t="s">
        <v>156</v>
      </c>
      <c r="E45" s="58">
        <f>E43-E44</f>
        <v>5.8337991997590573</v>
      </c>
      <c r="F45" s="58">
        <f t="shared" ref="F45:I45" si="12">F43-F44</f>
        <v>6.1993387294671836</v>
      </c>
      <c r="G45" s="58">
        <f t="shared" si="12"/>
        <v>6.4393302623537805</v>
      </c>
      <c r="H45" s="58">
        <f t="shared" si="12"/>
        <v>5.0592004170001719</v>
      </c>
      <c r="I45" s="58">
        <f t="shared" si="12"/>
        <v>7.1352940898953428</v>
      </c>
      <c r="J45" s="66"/>
      <c r="K45" s="58" t="s">
        <v>157</v>
      </c>
      <c r="L45" s="66"/>
    </row>
    <row r="46" spans="1:12" ht="18" customHeight="1" x14ac:dyDescent="0.15">
      <c r="A46" s="15"/>
      <c r="B46" s="15"/>
      <c r="C46" s="57" t="s">
        <v>146</v>
      </c>
      <c r="D46" s="72" t="s">
        <v>146</v>
      </c>
      <c r="E46" s="64">
        <f>入力シート!G16</f>
        <v>1452435</v>
      </c>
      <c r="F46" s="64">
        <f>入力シート!H16</f>
        <v>2451316</v>
      </c>
      <c r="G46" s="64">
        <f>入力シート!I16</f>
        <v>3646035</v>
      </c>
      <c r="H46" s="64">
        <f>入力シート!J16</f>
        <v>3685753</v>
      </c>
      <c r="I46" s="64">
        <f>入力シート!K16</f>
        <v>4460857</v>
      </c>
      <c r="J46" s="68"/>
      <c r="K46" s="64" t="s">
        <v>139</v>
      </c>
      <c r="L46" s="68"/>
    </row>
    <row r="47" spans="1:12" ht="18" customHeight="1" x14ac:dyDescent="0.15">
      <c r="A47" s="15"/>
      <c r="B47" s="15"/>
      <c r="C47" s="57" t="s">
        <v>154</v>
      </c>
      <c r="D47" s="72" t="s">
        <v>154</v>
      </c>
      <c r="E47" s="64">
        <f>入力シート!G8</f>
        <v>368302</v>
      </c>
      <c r="F47" s="64">
        <f>入力シート!H8</f>
        <v>1083482</v>
      </c>
      <c r="G47" s="64">
        <f>入力シート!I8</f>
        <v>1991648</v>
      </c>
      <c r="H47" s="64">
        <f>入力シート!J8</f>
        <v>2307904</v>
      </c>
      <c r="I47" s="64">
        <f>入力シート!K8</f>
        <v>2434211</v>
      </c>
      <c r="J47" s="68"/>
      <c r="K47" s="64" t="s">
        <v>139</v>
      </c>
      <c r="L47" s="68"/>
    </row>
    <row r="48" spans="1:12" ht="18" customHeight="1" x14ac:dyDescent="0.15">
      <c r="A48" s="15"/>
      <c r="B48" s="15"/>
      <c r="C48" s="43" t="s">
        <v>155</v>
      </c>
      <c r="D48" s="72" t="s">
        <v>155</v>
      </c>
      <c r="E48" s="56">
        <f>入力シート!G5</f>
        <v>18583653</v>
      </c>
      <c r="F48" s="56">
        <f>入力シート!H5</f>
        <v>22064192</v>
      </c>
      <c r="G48" s="56">
        <f>入力シート!I5</f>
        <v>25691911</v>
      </c>
      <c r="H48" s="56">
        <f>入力シート!J5</f>
        <v>27234521</v>
      </c>
      <c r="I48" s="56">
        <f>入力シート!K5</f>
        <v>28403118</v>
      </c>
      <c r="J48" s="68"/>
      <c r="K48" s="56" t="s">
        <v>139</v>
      </c>
      <c r="L48" s="68"/>
    </row>
    <row r="49" spans="1:12" ht="18" customHeight="1" x14ac:dyDescent="0.15">
      <c r="A49" s="15"/>
      <c r="B49" s="15"/>
      <c r="C49" s="40"/>
      <c r="D49" s="72"/>
      <c r="E49" s="40"/>
      <c r="F49" s="40"/>
      <c r="G49" s="40"/>
      <c r="H49" s="40"/>
      <c r="I49" s="40"/>
      <c r="J49" s="40"/>
      <c r="K49" s="15"/>
      <c r="L49" s="15"/>
    </row>
    <row r="50" spans="1:12" ht="18" customHeight="1" x14ac:dyDescent="0.15">
      <c r="A50" s="15"/>
      <c r="B50" s="15" t="s">
        <v>57</v>
      </c>
      <c r="C50" s="40"/>
      <c r="D50" s="72"/>
      <c r="E50" s="40"/>
      <c r="F50" s="40"/>
      <c r="G50" s="40"/>
      <c r="H50" s="40"/>
      <c r="I50" s="40"/>
      <c r="J50" s="40"/>
      <c r="K50" s="15"/>
      <c r="L50" s="15"/>
    </row>
    <row r="51" spans="1:12" ht="18" customHeight="1" x14ac:dyDescent="0.15">
      <c r="A51" s="15"/>
      <c r="B51" s="15"/>
      <c r="C51" s="40"/>
      <c r="D51" s="72"/>
      <c r="E51" s="46">
        <f>入力シート!G4</f>
        <v>2011</v>
      </c>
      <c r="F51" s="46">
        <f>入力シート!H4</f>
        <v>2012</v>
      </c>
      <c r="G51" s="46">
        <f>入力シート!I4</f>
        <v>2013</v>
      </c>
      <c r="H51" s="46">
        <f>入力シート!J4</f>
        <v>2014</v>
      </c>
      <c r="I51" s="46">
        <f>入力シート!K4</f>
        <v>2015</v>
      </c>
      <c r="J51" s="40"/>
      <c r="K51" s="15"/>
      <c r="L51" s="15"/>
    </row>
    <row r="52" spans="1:12" ht="18" customHeight="1" x14ac:dyDescent="0.15">
      <c r="A52" s="15"/>
      <c r="B52" s="15"/>
      <c r="C52" s="37" t="s">
        <v>14</v>
      </c>
      <c r="D52" s="72" t="s">
        <v>9</v>
      </c>
      <c r="E52" s="61">
        <f>E53/E54*100</f>
        <v>3.3280868583482475</v>
      </c>
      <c r="F52" s="61">
        <f t="shared" ref="F52:I52" si="13">F53/F54*100</f>
        <v>8.4826917331566243</v>
      </c>
      <c r="G52" s="61">
        <f t="shared" si="13"/>
        <v>13.08660031052001</v>
      </c>
      <c r="H52" s="61">
        <f t="shared" si="13"/>
        <v>13.077922443674053</v>
      </c>
      <c r="I52" s="61">
        <f t="shared" si="13"/>
        <v>13.457463340989529</v>
      </c>
      <c r="J52" s="69"/>
      <c r="K52" s="61" t="s">
        <v>138</v>
      </c>
      <c r="L52" s="69"/>
    </row>
    <row r="53" spans="1:12" ht="18" customHeight="1" x14ac:dyDescent="0.15">
      <c r="A53" s="15"/>
      <c r="B53" s="15"/>
      <c r="C53" s="57" t="s">
        <v>154</v>
      </c>
      <c r="D53" s="72" t="s">
        <v>154</v>
      </c>
      <c r="E53" s="64">
        <f>入力シート!G8</f>
        <v>368302</v>
      </c>
      <c r="F53" s="64">
        <f>入力シート!H8</f>
        <v>1083482</v>
      </c>
      <c r="G53" s="64">
        <f>入力シート!I8</f>
        <v>1991648</v>
      </c>
      <c r="H53" s="64">
        <f>入力シート!J8</f>
        <v>2307904</v>
      </c>
      <c r="I53" s="64">
        <f>入力シート!K8</f>
        <v>2434211</v>
      </c>
      <c r="J53" s="68"/>
      <c r="K53" s="64" t="s">
        <v>139</v>
      </c>
      <c r="L53" s="68"/>
    </row>
    <row r="54" spans="1:12" ht="18" customHeight="1" x14ac:dyDescent="0.15">
      <c r="A54" s="15"/>
      <c r="B54" s="15"/>
      <c r="C54" s="43" t="s">
        <v>119</v>
      </c>
      <c r="D54" s="72" t="s">
        <v>119</v>
      </c>
      <c r="E54" s="56">
        <f>入力シート!G15</f>
        <v>11066478</v>
      </c>
      <c r="F54" s="56">
        <f>入力シート!H15</f>
        <v>12772856</v>
      </c>
      <c r="G54" s="56">
        <f>入力シート!I15</f>
        <v>15218987</v>
      </c>
      <c r="H54" s="56">
        <f>入力シート!J15</f>
        <v>17647329</v>
      </c>
      <c r="I54" s="56">
        <f>入力シート!K15</f>
        <v>18088186</v>
      </c>
      <c r="J54" s="68"/>
      <c r="K54" s="56" t="s">
        <v>139</v>
      </c>
      <c r="L54" s="68"/>
    </row>
    <row r="55" spans="1:12" ht="18" customHeight="1" x14ac:dyDescent="0.15">
      <c r="A55" s="15"/>
      <c r="B55" s="15"/>
      <c r="C55" s="40"/>
      <c r="D55" s="72"/>
      <c r="E55" s="40"/>
      <c r="F55" s="40"/>
      <c r="G55" s="40"/>
      <c r="H55" s="40"/>
      <c r="I55" s="40"/>
      <c r="J55" s="40"/>
      <c r="K55" s="15"/>
      <c r="L55" s="15"/>
    </row>
    <row r="56" spans="1:12" ht="18" customHeight="1" x14ac:dyDescent="0.15">
      <c r="A56" s="15"/>
      <c r="B56" s="15" t="s">
        <v>60</v>
      </c>
      <c r="C56" s="40"/>
      <c r="D56" s="72"/>
      <c r="E56" s="40"/>
      <c r="F56" s="40"/>
      <c r="G56" s="40"/>
      <c r="H56" s="40"/>
      <c r="I56" s="40"/>
      <c r="J56" s="40"/>
      <c r="K56" s="15"/>
      <c r="L56" s="15"/>
    </row>
    <row r="57" spans="1:12" ht="18" customHeight="1" x14ac:dyDescent="0.15">
      <c r="A57" s="15"/>
      <c r="B57" s="15"/>
      <c r="C57" s="40"/>
      <c r="D57" s="72"/>
      <c r="E57" s="46">
        <f>入力シート!G4</f>
        <v>2011</v>
      </c>
      <c r="F57" s="46">
        <f>入力シート!H4</f>
        <v>2012</v>
      </c>
      <c r="G57" s="46">
        <f>入力シート!I4</f>
        <v>2013</v>
      </c>
      <c r="H57" s="46">
        <f>入力シート!J4</f>
        <v>2014</v>
      </c>
      <c r="I57" s="46">
        <f>入力シート!K4</f>
        <v>2015</v>
      </c>
      <c r="J57" s="40"/>
      <c r="K57" s="15"/>
      <c r="L57" s="15"/>
    </row>
    <row r="58" spans="1:12" ht="18" customHeight="1" x14ac:dyDescent="0.15">
      <c r="A58" s="15"/>
      <c r="B58" s="15"/>
      <c r="C58" s="37" t="s">
        <v>158</v>
      </c>
      <c r="D58" s="72" t="s">
        <v>8</v>
      </c>
      <c r="E58" s="62">
        <f>(E61-E60)/E62</f>
        <v>0.92586322405375943</v>
      </c>
      <c r="F58" s="62">
        <f t="shared" ref="F58:I58" si="14">(F61-F60)/F62</f>
        <v>0.9635106666825336</v>
      </c>
      <c r="G58" s="62">
        <f t="shared" si="14"/>
        <v>0.92686957417073812</v>
      </c>
      <c r="H58" s="62">
        <f t="shared" si="14"/>
        <v>0.93747949052233348</v>
      </c>
      <c r="I58" s="62">
        <f t="shared" si="14"/>
        <v>0.79177044066220903</v>
      </c>
      <c r="J58" s="70"/>
      <c r="K58" s="62" t="s">
        <v>161</v>
      </c>
      <c r="L58" s="70"/>
    </row>
    <row r="59" spans="1:12" ht="18" customHeight="1" x14ac:dyDescent="0.15">
      <c r="A59" s="15"/>
      <c r="B59" s="15"/>
      <c r="C59" s="57" t="s">
        <v>160</v>
      </c>
      <c r="D59" s="72" t="s">
        <v>159</v>
      </c>
      <c r="E59" s="65">
        <f>E61/E62</f>
        <v>1.0848569888269781</v>
      </c>
      <c r="F59" s="65">
        <f t="shared" ref="F59:I59" si="15">F61/F62</f>
        <v>1.1063915540893907</v>
      </c>
      <c r="G59" s="65">
        <f t="shared" si="15"/>
        <v>1.07283047156818</v>
      </c>
      <c r="H59" s="65">
        <f t="shared" si="15"/>
        <v>1.0753971323365705</v>
      </c>
      <c r="I59" s="65">
        <f t="shared" si="15"/>
        <v>1.0113315398238385</v>
      </c>
      <c r="J59" s="71"/>
      <c r="K59" s="65" t="s">
        <v>161</v>
      </c>
      <c r="L59" s="71"/>
    </row>
    <row r="60" spans="1:12" ht="18" customHeight="1" x14ac:dyDescent="0.15">
      <c r="A60" s="15"/>
      <c r="B60" s="15"/>
      <c r="C60" s="57" t="s">
        <v>99</v>
      </c>
      <c r="D60" s="72" t="s">
        <v>99</v>
      </c>
      <c r="E60" s="64">
        <f>入力シート!G9</f>
        <v>1759501</v>
      </c>
      <c r="F60" s="64">
        <f>入力シート!H9</f>
        <v>1824997</v>
      </c>
      <c r="G60" s="64">
        <f>入力シート!I9</f>
        <v>2221377</v>
      </c>
      <c r="H60" s="64">
        <f>入力シート!J9</f>
        <v>2433878</v>
      </c>
      <c r="I60" s="64">
        <f>入力シート!K9</f>
        <v>3971462</v>
      </c>
      <c r="J60" s="68"/>
      <c r="K60" s="64" t="s">
        <v>139</v>
      </c>
      <c r="L60" s="68"/>
    </row>
    <row r="61" spans="1:12" ht="18" customHeight="1" x14ac:dyDescent="0.15">
      <c r="A61" s="15"/>
      <c r="B61" s="15"/>
      <c r="C61" s="57" t="s">
        <v>117</v>
      </c>
      <c r="D61" s="72" t="s">
        <v>117</v>
      </c>
      <c r="E61" s="64">
        <f>入力シート!G14</f>
        <v>12005546</v>
      </c>
      <c r="F61" s="64">
        <f>入力シート!H14</f>
        <v>14131780</v>
      </c>
      <c r="G61" s="64">
        <f>入力シート!I14</f>
        <v>16327393</v>
      </c>
      <c r="H61" s="64">
        <f>入力シート!J14</f>
        <v>18977887</v>
      </c>
      <c r="I61" s="64">
        <f>入力シート!K14</f>
        <v>18293153</v>
      </c>
      <c r="J61" s="68"/>
      <c r="K61" s="64" t="s">
        <v>139</v>
      </c>
      <c r="L61" s="68"/>
    </row>
    <row r="62" spans="1:12" ht="18" customHeight="1" x14ac:dyDescent="0.15">
      <c r="A62" s="15"/>
      <c r="B62" s="15"/>
      <c r="C62" s="43" t="s">
        <v>119</v>
      </c>
      <c r="D62" s="72" t="s">
        <v>119</v>
      </c>
      <c r="E62" s="56">
        <f>入力シート!G15</f>
        <v>11066478</v>
      </c>
      <c r="F62" s="56">
        <f>入力シート!H15</f>
        <v>12772856</v>
      </c>
      <c r="G62" s="56">
        <f>入力シート!I15</f>
        <v>15218987</v>
      </c>
      <c r="H62" s="56">
        <f>入力シート!J15</f>
        <v>17647329</v>
      </c>
      <c r="I62" s="56">
        <f>入力シート!K15</f>
        <v>18088186</v>
      </c>
      <c r="J62" s="68"/>
      <c r="K62" s="56" t="s">
        <v>139</v>
      </c>
      <c r="L62" s="68"/>
    </row>
    <row r="63" spans="1:12" ht="18" customHeight="1" x14ac:dyDescent="0.15">
      <c r="A63" s="15"/>
      <c r="B63" s="15"/>
      <c r="C63" s="40"/>
      <c r="D63" s="40"/>
      <c r="E63" s="15"/>
      <c r="F63" s="15"/>
      <c r="G63" s="15"/>
      <c r="H63" s="15"/>
      <c r="I63" s="40"/>
      <c r="J63" s="40"/>
      <c r="K63" s="15"/>
      <c r="L63" s="15"/>
    </row>
  </sheetData>
  <phoneticPr fontId="1"/>
  <pageMargins left="0.70866141732283472" right="0.70866141732283472" top="0.74803149606299213" bottom="0.74803149606299213" header="0.31496062992125984" footer="0.31496062992125984"/>
  <pageSetup paperSize="9" scale="71" orientation="portrait" r:id="rId1"/>
  <headerFooter>
    <oddHeader>&amp;L9 Matrix Financial Analytics</oddHeader>
    <oddFooter>&amp;L経営コンサルタントによる経営戦略と経営管理に効く経営管理会計&amp;R＠小林友昭</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topLeftCell="A21" workbookViewId="0"/>
  </sheetViews>
  <sheetFormatPr defaultRowHeight="13.5" x14ac:dyDescent="0.15"/>
  <cols>
    <col min="1" max="16384" width="9" style="77"/>
  </cols>
  <sheetData>
    <row r="1" spans="1:30" x14ac:dyDescent="0.15">
      <c r="A1"/>
      <c r="B1"/>
      <c r="C1"/>
      <c r="D1"/>
      <c r="E1"/>
      <c r="F1"/>
      <c r="G1"/>
      <c r="H1"/>
      <c r="I1"/>
      <c r="J1"/>
      <c r="K1"/>
      <c r="L1"/>
      <c r="M1"/>
      <c r="N1"/>
      <c r="O1"/>
      <c r="P1"/>
      <c r="Q1"/>
      <c r="R1"/>
      <c r="S1"/>
      <c r="T1"/>
      <c r="U1"/>
      <c r="V1"/>
      <c r="W1"/>
      <c r="X1"/>
      <c r="Y1"/>
      <c r="Z1"/>
      <c r="AA1"/>
      <c r="AB1"/>
      <c r="AC1"/>
      <c r="AD1"/>
    </row>
    <row r="2" spans="1:30" x14ac:dyDescent="0.15">
      <c r="A2"/>
      <c r="B2"/>
      <c r="C2"/>
      <c r="D2"/>
      <c r="E2"/>
      <c r="F2"/>
      <c r="G2"/>
      <c r="H2"/>
      <c r="I2"/>
      <c r="J2"/>
      <c r="K2"/>
      <c r="L2"/>
      <c r="M2"/>
      <c r="N2"/>
      <c r="O2"/>
      <c r="P2"/>
      <c r="Q2"/>
      <c r="R2"/>
      <c r="S2"/>
      <c r="T2"/>
      <c r="U2"/>
      <c r="V2"/>
      <c r="W2"/>
      <c r="X2"/>
      <c r="Y2"/>
      <c r="Z2"/>
      <c r="AA2"/>
      <c r="AB2"/>
      <c r="AC2"/>
      <c r="AD2"/>
    </row>
    <row r="3" spans="1:30" x14ac:dyDescent="0.15">
      <c r="A3"/>
      <c r="B3"/>
      <c r="C3"/>
      <c r="D3"/>
      <c r="E3"/>
      <c r="F3"/>
      <c r="G3"/>
      <c r="H3"/>
      <c r="I3"/>
      <c r="J3"/>
      <c r="K3"/>
      <c r="L3"/>
      <c r="M3"/>
      <c r="N3"/>
      <c r="O3"/>
      <c r="P3"/>
      <c r="Q3"/>
      <c r="R3"/>
      <c r="S3"/>
      <c r="T3"/>
      <c r="U3"/>
      <c r="V3"/>
      <c r="W3"/>
      <c r="X3"/>
      <c r="Y3"/>
      <c r="Z3"/>
      <c r="AA3"/>
      <c r="AB3"/>
      <c r="AC3"/>
      <c r="AD3"/>
    </row>
    <row r="4" spans="1:30" x14ac:dyDescent="0.15">
      <c r="A4"/>
      <c r="B4"/>
      <c r="C4"/>
      <c r="D4"/>
      <c r="E4"/>
      <c r="F4"/>
      <c r="G4"/>
      <c r="H4"/>
      <c r="I4"/>
      <c r="J4"/>
      <c r="K4"/>
      <c r="L4"/>
      <c r="M4"/>
      <c r="N4"/>
      <c r="O4"/>
      <c r="P4"/>
      <c r="Q4"/>
      <c r="R4"/>
      <c r="S4"/>
      <c r="T4"/>
      <c r="U4"/>
      <c r="V4"/>
      <c r="W4"/>
      <c r="X4"/>
      <c r="Y4"/>
      <c r="Z4"/>
      <c r="AA4"/>
      <c r="AB4"/>
      <c r="AC4"/>
      <c r="AD4"/>
    </row>
    <row r="5" spans="1:30" x14ac:dyDescent="0.15">
      <c r="A5"/>
      <c r="B5"/>
      <c r="C5"/>
      <c r="D5"/>
      <c r="E5"/>
      <c r="F5"/>
      <c r="G5"/>
      <c r="H5"/>
      <c r="I5"/>
      <c r="J5"/>
      <c r="K5"/>
      <c r="L5"/>
      <c r="M5"/>
      <c r="N5"/>
      <c r="O5"/>
      <c r="P5"/>
      <c r="Q5"/>
      <c r="R5"/>
      <c r="S5"/>
      <c r="T5"/>
      <c r="U5"/>
      <c r="V5"/>
      <c r="W5"/>
      <c r="X5"/>
      <c r="Y5"/>
      <c r="Z5"/>
      <c r="AA5"/>
      <c r="AB5"/>
      <c r="AC5"/>
      <c r="AD5"/>
    </row>
    <row r="6" spans="1:30" x14ac:dyDescent="0.15">
      <c r="A6"/>
      <c r="B6"/>
      <c r="C6"/>
      <c r="D6"/>
      <c r="E6"/>
      <c r="F6"/>
      <c r="G6"/>
      <c r="H6"/>
      <c r="I6"/>
      <c r="J6"/>
      <c r="K6"/>
      <c r="L6"/>
      <c r="M6"/>
      <c r="N6"/>
      <c r="O6"/>
      <c r="P6"/>
      <c r="Q6"/>
      <c r="R6"/>
      <c r="S6"/>
      <c r="T6"/>
      <c r="U6"/>
      <c r="V6"/>
      <c r="W6"/>
      <c r="X6"/>
      <c r="Y6"/>
      <c r="Z6"/>
      <c r="AA6"/>
      <c r="AB6"/>
      <c r="AC6"/>
      <c r="AD6"/>
    </row>
    <row r="7" spans="1:30" x14ac:dyDescent="0.15">
      <c r="A7"/>
      <c r="B7"/>
      <c r="C7"/>
      <c r="D7"/>
      <c r="E7"/>
      <c r="F7"/>
      <c r="G7"/>
      <c r="H7"/>
      <c r="I7"/>
      <c r="J7"/>
      <c r="K7"/>
      <c r="L7"/>
      <c r="M7"/>
      <c r="N7"/>
      <c r="O7"/>
      <c r="P7"/>
      <c r="Q7"/>
      <c r="R7"/>
      <c r="S7"/>
      <c r="T7"/>
      <c r="U7"/>
      <c r="V7"/>
      <c r="W7"/>
      <c r="X7"/>
      <c r="Y7"/>
      <c r="Z7"/>
      <c r="AA7"/>
      <c r="AB7"/>
      <c r="AC7"/>
      <c r="AD7"/>
    </row>
    <row r="8" spans="1:30" x14ac:dyDescent="0.15">
      <c r="A8"/>
      <c r="B8"/>
      <c r="C8"/>
      <c r="D8"/>
      <c r="E8"/>
      <c r="F8"/>
      <c r="G8"/>
      <c r="H8"/>
      <c r="I8"/>
      <c r="J8"/>
      <c r="K8"/>
      <c r="L8"/>
      <c r="M8"/>
      <c r="N8"/>
      <c r="O8"/>
      <c r="P8"/>
      <c r="Q8"/>
      <c r="R8"/>
      <c r="S8"/>
      <c r="T8"/>
      <c r="U8"/>
      <c r="V8"/>
      <c r="W8"/>
      <c r="X8"/>
      <c r="Y8"/>
      <c r="Z8"/>
      <c r="AA8"/>
      <c r="AB8"/>
      <c r="AC8"/>
      <c r="AD8"/>
    </row>
    <row r="9" spans="1:30" x14ac:dyDescent="0.15">
      <c r="A9"/>
      <c r="B9"/>
      <c r="C9"/>
      <c r="D9"/>
      <c r="E9"/>
      <c r="F9"/>
      <c r="G9"/>
      <c r="H9"/>
      <c r="I9"/>
      <c r="J9"/>
      <c r="K9"/>
      <c r="L9"/>
      <c r="M9"/>
      <c r="N9"/>
      <c r="O9"/>
      <c r="P9"/>
      <c r="Q9"/>
      <c r="R9"/>
      <c r="S9"/>
      <c r="T9"/>
      <c r="U9"/>
      <c r="V9"/>
      <c r="W9"/>
      <c r="X9"/>
      <c r="Y9"/>
      <c r="Z9"/>
      <c r="AA9"/>
      <c r="AB9"/>
      <c r="AC9"/>
      <c r="AD9"/>
    </row>
    <row r="10" spans="1:30" x14ac:dyDescent="0.15">
      <c r="A10"/>
      <c r="B10"/>
      <c r="C10"/>
      <c r="D10"/>
      <c r="E10"/>
      <c r="F10"/>
      <c r="G10"/>
      <c r="H10"/>
      <c r="I10"/>
      <c r="J10"/>
      <c r="K10"/>
      <c r="L10"/>
      <c r="M10"/>
      <c r="N10"/>
      <c r="O10"/>
      <c r="P10"/>
      <c r="Q10"/>
      <c r="R10"/>
      <c r="S10"/>
      <c r="T10"/>
      <c r="U10"/>
      <c r="V10"/>
      <c r="W10"/>
      <c r="X10"/>
      <c r="Y10"/>
      <c r="Z10"/>
      <c r="AA10"/>
      <c r="AB10"/>
      <c r="AC10"/>
      <c r="AD10"/>
    </row>
    <row r="11" spans="1:30" x14ac:dyDescent="0.15">
      <c r="A11"/>
      <c r="B11"/>
      <c r="C11"/>
      <c r="D11"/>
      <c r="E11"/>
      <c r="F11"/>
      <c r="G11"/>
      <c r="H11"/>
      <c r="I11"/>
      <c r="J11"/>
      <c r="K11"/>
      <c r="L11"/>
      <c r="M11"/>
      <c r="N11"/>
      <c r="O11"/>
      <c r="P11"/>
      <c r="Q11"/>
      <c r="R11"/>
      <c r="S11"/>
      <c r="T11"/>
      <c r="U11"/>
      <c r="V11"/>
      <c r="W11"/>
      <c r="X11"/>
      <c r="Y11"/>
      <c r="Z11"/>
      <c r="AA11"/>
      <c r="AB11"/>
      <c r="AC11"/>
      <c r="AD11"/>
    </row>
    <row r="12" spans="1:30" x14ac:dyDescent="0.15">
      <c r="A12"/>
      <c r="B12"/>
      <c r="C12"/>
      <c r="D12"/>
      <c r="E12"/>
      <c r="F12"/>
      <c r="G12"/>
      <c r="H12"/>
      <c r="I12"/>
      <c r="J12"/>
      <c r="K12"/>
      <c r="L12"/>
      <c r="M12"/>
      <c r="N12"/>
      <c r="O12"/>
      <c r="P12"/>
      <c r="Q12"/>
      <c r="R12"/>
      <c r="S12"/>
      <c r="T12"/>
      <c r="U12"/>
      <c r="V12"/>
      <c r="W12"/>
      <c r="X12"/>
      <c r="Y12"/>
      <c r="Z12"/>
      <c r="AA12"/>
      <c r="AB12"/>
      <c r="AC12"/>
      <c r="AD12"/>
    </row>
    <row r="13" spans="1:30" x14ac:dyDescent="0.15">
      <c r="A13"/>
      <c r="B13"/>
      <c r="C13"/>
      <c r="D13"/>
      <c r="E13"/>
      <c r="F13"/>
      <c r="G13"/>
      <c r="H13"/>
      <c r="I13"/>
      <c r="J13"/>
      <c r="K13"/>
      <c r="L13"/>
      <c r="M13"/>
      <c r="N13"/>
      <c r="O13"/>
      <c r="P13"/>
      <c r="Q13"/>
      <c r="R13"/>
      <c r="S13"/>
      <c r="T13"/>
      <c r="U13"/>
      <c r="V13"/>
      <c r="W13"/>
      <c r="X13"/>
      <c r="Y13"/>
      <c r="Z13"/>
      <c r="AA13"/>
      <c r="AB13"/>
      <c r="AC13"/>
      <c r="AD13"/>
    </row>
    <row r="14" spans="1:30" x14ac:dyDescent="0.15">
      <c r="A14"/>
      <c r="B14"/>
      <c r="C14"/>
      <c r="D14"/>
      <c r="E14"/>
      <c r="F14"/>
      <c r="G14"/>
      <c r="H14"/>
      <c r="I14"/>
      <c r="J14"/>
      <c r="K14"/>
      <c r="L14"/>
      <c r="M14"/>
      <c r="N14"/>
      <c r="O14"/>
      <c r="P14"/>
      <c r="Q14"/>
      <c r="R14"/>
      <c r="S14"/>
      <c r="T14"/>
      <c r="U14"/>
      <c r="V14"/>
      <c r="W14"/>
      <c r="X14"/>
      <c r="Y14"/>
      <c r="Z14"/>
      <c r="AA14"/>
      <c r="AB14"/>
      <c r="AC14"/>
      <c r="AD14"/>
    </row>
    <row r="15" spans="1:30" x14ac:dyDescent="0.15">
      <c r="A15"/>
      <c r="B15"/>
      <c r="C15"/>
      <c r="D15"/>
      <c r="E15"/>
      <c r="F15"/>
      <c r="G15"/>
      <c r="H15"/>
      <c r="I15"/>
      <c r="J15"/>
      <c r="K15"/>
      <c r="L15"/>
      <c r="M15"/>
      <c r="N15"/>
      <c r="O15"/>
      <c r="P15"/>
      <c r="Q15"/>
      <c r="R15"/>
      <c r="S15"/>
      <c r="T15"/>
      <c r="U15"/>
      <c r="V15"/>
      <c r="W15"/>
      <c r="X15"/>
      <c r="Y15"/>
      <c r="Z15"/>
      <c r="AA15"/>
      <c r="AB15"/>
      <c r="AC15"/>
      <c r="AD15"/>
    </row>
    <row r="16" spans="1:30" x14ac:dyDescent="0.15">
      <c r="A16"/>
      <c r="B16"/>
      <c r="C16"/>
      <c r="D16"/>
      <c r="E16"/>
      <c r="F16"/>
      <c r="G16"/>
      <c r="H16"/>
      <c r="I16"/>
      <c r="J16"/>
      <c r="K16"/>
      <c r="L16"/>
      <c r="M16"/>
      <c r="N16"/>
      <c r="O16"/>
      <c r="P16"/>
      <c r="Q16"/>
      <c r="R16"/>
      <c r="S16"/>
      <c r="T16"/>
      <c r="U16"/>
      <c r="V16"/>
      <c r="W16"/>
      <c r="X16"/>
      <c r="Y16"/>
      <c r="Z16"/>
      <c r="AA16"/>
      <c r="AB16"/>
      <c r="AC16"/>
      <c r="AD16"/>
    </row>
    <row r="17" spans="1:30" x14ac:dyDescent="0.15">
      <c r="A17"/>
      <c r="B17"/>
      <c r="C17"/>
      <c r="D17"/>
      <c r="E17"/>
      <c r="F17"/>
      <c r="G17"/>
      <c r="H17"/>
      <c r="I17"/>
      <c r="J17"/>
      <c r="K17"/>
      <c r="L17"/>
      <c r="M17"/>
      <c r="N17"/>
      <c r="O17"/>
      <c r="P17"/>
      <c r="Q17"/>
      <c r="R17"/>
      <c r="S17"/>
      <c r="T17"/>
      <c r="U17"/>
      <c r="V17"/>
      <c r="W17"/>
      <c r="X17"/>
      <c r="Y17"/>
      <c r="Z17"/>
      <c r="AA17"/>
      <c r="AB17"/>
      <c r="AC17"/>
      <c r="AD17"/>
    </row>
    <row r="18" spans="1:30" x14ac:dyDescent="0.15">
      <c r="A18"/>
      <c r="B18"/>
      <c r="C18"/>
      <c r="D18"/>
      <c r="E18"/>
      <c r="F18"/>
      <c r="G18"/>
      <c r="H18"/>
      <c r="I18"/>
      <c r="J18"/>
      <c r="K18"/>
      <c r="L18"/>
      <c r="M18"/>
      <c r="N18"/>
      <c r="O18"/>
      <c r="P18"/>
      <c r="Q18"/>
      <c r="R18"/>
      <c r="S18"/>
      <c r="T18"/>
      <c r="U18"/>
      <c r="V18"/>
      <c r="W18"/>
      <c r="X18"/>
      <c r="Y18"/>
      <c r="Z18"/>
      <c r="AA18"/>
      <c r="AB18"/>
      <c r="AC18"/>
      <c r="AD18"/>
    </row>
    <row r="19" spans="1:30" x14ac:dyDescent="0.15">
      <c r="A19"/>
      <c r="B19"/>
      <c r="C19"/>
      <c r="D19"/>
      <c r="E19"/>
      <c r="F19"/>
      <c r="G19"/>
      <c r="H19"/>
      <c r="I19"/>
      <c r="J19"/>
      <c r="K19"/>
      <c r="L19"/>
      <c r="M19"/>
      <c r="N19"/>
      <c r="O19"/>
      <c r="P19"/>
      <c r="Q19"/>
      <c r="R19"/>
      <c r="S19"/>
      <c r="T19"/>
      <c r="U19"/>
      <c r="V19"/>
      <c r="W19"/>
      <c r="X19"/>
      <c r="Y19"/>
      <c r="Z19"/>
      <c r="AA19"/>
      <c r="AB19"/>
      <c r="AC19"/>
      <c r="AD19"/>
    </row>
    <row r="20" spans="1:30" x14ac:dyDescent="0.15">
      <c r="A20"/>
      <c r="B20"/>
      <c r="C20"/>
      <c r="D20"/>
      <c r="E20"/>
      <c r="F20"/>
      <c r="G20"/>
      <c r="H20"/>
      <c r="I20"/>
      <c r="J20"/>
      <c r="K20"/>
      <c r="L20"/>
      <c r="M20"/>
      <c r="N20"/>
      <c r="O20"/>
      <c r="P20"/>
      <c r="Q20"/>
      <c r="R20"/>
      <c r="S20"/>
      <c r="T20"/>
      <c r="U20"/>
      <c r="V20"/>
      <c r="W20"/>
      <c r="X20"/>
      <c r="Y20"/>
      <c r="Z20"/>
      <c r="AA20"/>
      <c r="AB20"/>
      <c r="AC20"/>
      <c r="AD20"/>
    </row>
    <row r="21" spans="1:30" x14ac:dyDescent="0.15">
      <c r="A21"/>
      <c r="B21"/>
      <c r="C21"/>
      <c r="D21"/>
      <c r="E21"/>
      <c r="F21"/>
      <c r="G21"/>
      <c r="H21"/>
      <c r="I21"/>
      <c r="J21"/>
      <c r="K21"/>
      <c r="L21"/>
      <c r="M21"/>
      <c r="N21"/>
      <c r="O21"/>
      <c r="P21"/>
      <c r="Q21"/>
      <c r="R21"/>
      <c r="S21"/>
      <c r="T21"/>
      <c r="U21"/>
      <c r="V21"/>
      <c r="W21"/>
      <c r="X21"/>
      <c r="Y21"/>
      <c r="Z21"/>
      <c r="AA21"/>
      <c r="AB21"/>
      <c r="AC21"/>
      <c r="AD21"/>
    </row>
    <row r="22" spans="1:30" x14ac:dyDescent="0.15">
      <c r="A22"/>
      <c r="B22"/>
      <c r="C22"/>
      <c r="D22"/>
      <c r="E22"/>
      <c r="F22"/>
      <c r="G22"/>
      <c r="H22"/>
      <c r="I22"/>
      <c r="J22"/>
      <c r="K22"/>
      <c r="L22"/>
      <c r="M22"/>
      <c r="N22"/>
      <c r="O22"/>
      <c r="P22"/>
      <c r="Q22"/>
      <c r="R22"/>
      <c r="S22"/>
      <c r="T22"/>
      <c r="U22"/>
      <c r="V22"/>
      <c r="W22"/>
      <c r="X22"/>
      <c r="Y22"/>
      <c r="Z22"/>
      <c r="AA22"/>
      <c r="AB22"/>
      <c r="AC22"/>
      <c r="AD22"/>
    </row>
    <row r="23" spans="1:30" x14ac:dyDescent="0.15">
      <c r="A23"/>
      <c r="B23"/>
      <c r="C23"/>
      <c r="D23"/>
      <c r="E23"/>
      <c r="F23"/>
      <c r="G23"/>
      <c r="H23"/>
      <c r="I23"/>
      <c r="J23"/>
      <c r="K23"/>
      <c r="L23"/>
      <c r="M23"/>
      <c r="N23"/>
      <c r="O23"/>
      <c r="P23"/>
      <c r="Q23"/>
      <c r="R23"/>
      <c r="S23"/>
      <c r="T23"/>
      <c r="U23"/>
      <c r="V23"/>
      <c r="W23"/>
      <c r="X23"/>
      <c r="Y23"/>
      <c r="Z23"/>
      <c r="AA23"/>
      <c r="AB23"/>
      <c r="AC23"/>
      <c r="AD23"/>
    </row>
    <row r="24" spans="1:30" x14ac:dyDescent="0.15">
      <c r="A24"/>
      <c r="B24"/>
      <c r="C24"/>
      <c r="D24"/>
      <c r="E24"/>
      <c r="F24"/>
      <c r="G24"/>
      <c r="H24"/>
      <c r="I24"/>
      <c r="J24"/>
      <c r="K24"/>
      <c r="L24"/>
      <c r="M24"/>
      <c r="N24"/>
      <c r="O24"/>
      <c r="P24"/>
      <c r="Q24"/>
      <c r="R24"/>
      <c r="S24"/>
      <c r="T24"/>
      <c r="U24"/>
      <c r="V24"/>
      <c r="W24"/>
      <c r="X24"/>
      <c r="Y24"/>
      <c r="Z24"/>
      <c r="AA24"/>
      <c r="AB24"/>
      <c r="AC24"/>
      <c r="AD24"/>
    </row>
    <row r="25" spans="1:30" x14ac:dyDescent="0.15">
      <c r="A25"/>
      <c r="B25"/>
      <c r="C25"/>
      <c r="D25"/>
      <c r="E25"/>
      <c r="F25"/>
      <c r="G25"/>
      <c r="H25"/>
      <c r="I25"/>
      <c r="J25"/>
      <c r="K25"/>
      <c r="L25"/>
      <c r="M25"/>
      <c r="N25"/>
      <c r="O25"/>
      <c r="P25"/>
      <c r="Q25"/>
      <c r="R25"/>
      <c r="S25"/>
      <c r="T25"/>
      <c r="U25"/>
      <c r="V25"/>
      <c r="W25"/>
      <c r="X25"/>
      <c r="Y25"/>
      <c r="Z25"/>
      <c r="AA25"/>
      <c r="AB25"/>
      <c r="AC25"/>
      <c r="AD25"/>
    </row>
    <row r="26" spans="1:30" x14ac:dyDescent="0.15">
      <c r="A26"/>
      <c r="B26"/>
      <c r="C26"/>
      <c r="D26"/>
      <c r="E26"/>
      <c r="F26"/>
      <c r="G26"/>
      <c r="H26"/>
      <c r="I26"/>
      <c r="J26"/>
      <c r="K26"/>
      <c r="L26"/>
      <c r="M26"/>
      <c r="N26"/>
      <c r="O26"/>
      <c r="P26"/>
      <c r="Q26"/>
      <c r="R26"/>
      <c r="S26"/>
      <c r="T26"/>
      <c r="U26"/>
      <c r="V26"/>
      <c r="W26"/>
      <c r="X26"/>
      <c r="Y26"/>
      <c r="Z26"/>
      <c r="AA26"/>
      <c r="AB26"/>
      <c r="AC26"/>
      <c r="AD26"/>
    </row>
    <row r="27" spans="1:30" x14ac:dyDescent="0.15">
      <c r="A27"/>
      <c r="B27"/>
      <c r="C27"/>
      <c r="D27"/>
      <c r="E27"/>
      <c r="F27"/>
      <c r="G27"/>
      <c r="H27"/>
      <c r="I27"/>
      <c r="J27"/>
      <c r="K27"/>
      <c r="L27"/>
      <c r="M27"/>
      <c r="N27"/>
      <c r="O27"/>
      <c r="P27"/>
      <c r="Q27"/>
      <c r="R27"/>
      <c r="S27"/>
      <c r="T27"/>
      <c r="U27"/>
      <c r="V27"/>
      <c r="W27"/>
      <c r="X27"/>
      <c r="Y27"/>
      <c r="Z27"/>
      <c r="AA27"/>
      <c r="AB27"/>
      <c r="AC27"/>
      <c r="AD27"/>
    </row>
    <row r="28" spans="1:30" x14ac:dyDescent="0.15">
      <c r="A28"/>
      <c r="B28"/>
      <c r="C28"/>
      <c r="D28"/>
      <c r="E28"/>
      <c r="F28"/>
      <c r="G28"/>
      <c r="H28"/>
      <c r="I28"/>
      <c r="J28"/>
      <c r="K28"/>
      <c r="L28"/>
      <c r="M28"/>
      <c r="N28"/>
      <c r="O28"/>
      <c r="P28"/>
      <c r="Q28"/>
      <c r="R28"/>
      <c r="S28"/>
      <c r="T28"/>
      <c r="U28"/>
      <c r="V28"/>
      <c r="W28"/>
      <c r="X28"/>
      <c r="Y28"/>
      <c r="Z28"/>
      <c r="AA28"/>
      <c r="AB28"/>
      <c r="AC28"/>
      <c r="AD28"/>
    </row>
    <row r="29" spans="1:30" x14ac:dyDescent="0.15">
      <c r="A29"/>
      <c r="B29"/>
      <c r="C29"/>
      <c r="D29"/>
      <c r="E29"/>
      <c r="F29"/>
      <c r="G29"/>
      <c r="H29"/>
      <c r="I29"/>
      <c r="J29"/>
      <c r="K29"/>
      <c r="L29"/>
      <c r="M29"/>
      <c r="N29"/>
      <c r="O29"/>
      <c r="P29"/>
      <c r="Q29"/>
      <c r="R29"/>
      <c r="S29"/>
      <c r="T29"/>
      <c r="U29"/>
      <c r="V29"/>
      <c r="W29"/>
      <c r="X29"/>
      <c r="Y29"/>
      <c r="Z29"/>
      <c r="AA29"/>
      <c r="AB29"/>
      <c r="AC29"/>
      <c r="AD29"/>
    </row>
    <row r="30" spans="1:30" x14ac:dyDescent="0.15">
      <c r="A30"/>
      <c r="B30"/>
      <c r="C30"/>
      <c r="D30"/>
      <c r="E30"/>
      <c r="F30"/>
      <c r="G30"/>
      <c r="H30"/>
      <c r="I30"/>
      <c r="J30"/>
      <c r="K30"/>
      <c r="L30"/>
      <c r="M30"/>
      <c r="N30"/>
      <c r="O30"/>
      <c r="P30"/>
      <c r="Q30"/>
      <c r="R30"/>
      <c r="S30"/>
      <c r="T30"/>
      <c r="U30"/>
      <c r="V30"/>
      <c r="W30"/>
      <c r="X30"/>
      <c r="Y30"/>
      <c r="Z30"/>
      <c r="AA30"/>
      <c r="AB30"/>
      <c r="AC30"/>
      <c r="AD30"/>
    </row>
    <row r="31" spans="1:30" x14ac:dyDescent="0.15">
      <c r="A31"/>
      <c r="B31"/>
      <c r="C31"/>
      <c r="D31"/>
      <c r="E31"/>
      <c r="F31"/>
      <c r="G31"/>
      <c r="H31"/>
      <c r="I31"/>
      <c r="J31"/>
      <c r="K31"/>
      <c r="L31"/>
      <c r="M31"/>
      <c r="N31"/>
      <c r="O31"/>
      <c r="P31"/>
      <c r="Q31"/>
      <c r="R31"/>
      <c r="S31"/>
      <c r="T31"/>
      <c r="U31"/>
      <c r="V31"/>
      <c r="W31"/>
      <c r="X31"/>
      <c r="Y31"/>
      <c r="Z31"/>
      <c r="AA31"/>
      <c r="AB31"/>
      <c r="AC31"/>
      <c r="AD31"/>
    </row>
    <row r="32" spans="1:30" x14ac:dyDescent="0.15">
      <c r="A32"/>
      <c r="B32"/>
      <c r="C32"/>
      <c r="D32"/>
      <c r="E32"/>
      <c r="F32"/>
      <c r="G32"/>
      <c r="H32"/>
      <c r="I32"/>
      <c r="J32"/>
      <c r="K32"/>
      <c r="L32"/>
      <c r="M32"/>
      <c r="N32"/>
      <c r="O32"/>
      <c r="P32"/>
      <c r="Q32"/>
      <c r="R32"/>
      <c r="S32"/>
      <c r="T32"/>
      <c r="U32"/>
      <c r="V32"/>
      <c r="W32"/>
      <c r="X32"/>
      <c r="Y32"/>
      <c r="Z32"/>
      <c r="AA32"/>
      <c r="AB32"/>
      <c r="AC32"/>
      <c r="AD32"/>
    </row>
    <row r="33" spans="1:30" x14ac:dyDescent="0.15">
      <c r="A33"/>
      <c r="B33"/>
      <c r="C33"/>
      <c r="D33"/>
      <c r="E33"/>
      <c r="F33"/>
      <c r="G33"/>
      <c r="H33"/>
      <c r="I33"/>
      <c r="J33"/>
      <c r="K33"/>
      <c r="L33"/>
      <c r="M33"/>
      <c r="N33"/>
      <c r="O33"/>
      <c r="P33"/>
      <c r="Q33"/>
      <c r="R33"/>
      <c r="S33"/>
      <c r="T33"/>
      <c r="U33"/>
      <c r="V33"/>
      <c r="W33"/>
      <c r="X33"/>
      <c r="Y33"/>
      <c r="Z33"/>
      <c r="AA33"/>
      <c r="AB33"/>
      <c r="AC33"/>
      <c r="AD33"/>
    </row>
    <row r="34" spans="1:30" x14ac:dyDescent="0.15">
      <c r="A34"/>
      <c r="B34"/>
      <c r="C34"/>
      <c r="D34"/>
      <c r="E34"/>
      <c r="F34"/>
      <c r="G34"/>
      <c r="H34"/>
      <c r="I34"/>
      <c r="J34"/>
      <c r="K34"/>
      <c r="L34"/>
      <c r="M34"/>
      <c r="N34"/>
      <c r="O34"/>
      <c r="P34"/>
      <c r="Q34"/>
      <c r="R34"/>
      <c r="S34"/>
      <c r="T34"/>
      <c r="U34"/>
      <c r="V34"/>
      <c r="W34"/>
      <c r="X34"/>
      <c r="Y34"/>
      <c r="Z34"/>
      <c r="AA34"/>
      <c r="AB34"/>
      <c r="AC34"/>
      <c r="AD34"/>
    </row>
    <row r="35" spans="1:30" x14ac:dyDescent="0.15">
      <c r="A35"/>
      <c r="B35"/>
      <c r="C35"/>
      <c r="D35"/>
      <c r="E35"/>
      <c r="F35"/>
      <c r="G35"/>
      <c r="H35"/>
      <c r="I35"/>
      <c r="J35"/>
      <c r="K35"/>
      <c r="L35"/>
      <c r="M35"/>
      <c r="N35"/>
      <c r="O35"/>
      <c r="P35"/>
      <c r="Q35"/>
      <c r="R35"/>
      <c r="S35"/>
      <c r="T35"/>
      <c r="U35"/>
      <c r="V35"/>
      <c r="W35"/>
      <c r="X35"/>
      <c r="Y35"/>
      <c r="Z35"/>
      <c r="AA35"/>
      <c r="AB35"/>
      <c r="AC35"/>
      <c r="AD35"/>
    </row>
    <row r="36" spans="1:30" x14ac:dyDescent="0.15">
      <c r="A36"/>
      <c r="B36"/>
      <c r="C36"/>
      <c r="D36"/>
      <c r="E36"/>
      <c r="F36"/>
      <c r="G36"/>
      <c r="H36"/>
      <c r="I36"/>
      <c r="J36"/>
      <c r="K36"/>
      <c r="L36"/>
      <c r="M36"/>
      <c r="N36"/>
      <c r="O36"/>
      <c r="P36"/>
      <c r="Q36"/>
      <c r="R36"/>
      <c r="S36"/>
      <c r="T36"/>
      <c r="U36"/>
      <c r="V36"/>
      <c r="W36"/>
      <c r="X36"/>
      <c r="Y36"/>
      <c r="Z36"/>
      <c r="AA36"/>
      <c r="AB36"/>
      <c r="AC36"/>
      <c r="AD36"/>
    </row>
    <row r="37" spans="1:30" x14ac:dyDescent="0.15">
      <c r="A37"/>
      <c r="B37"/>
      <c r="C37"/>
      <c r="D37"/>
      <c r="E37"/>
      <c r="F37"/>
      <c r="G37"/>
      <c r="H37"/>
      <c r="I37"/>
      <c r="J37"/>
      <c r="K37"/>
      <c r="L37"/>
      <c r="M37"/>
      <c r="N37"/>
      <c r="O37"/>
      <c r="P37"/>
      <c r="Q37"/>
      <c r="R37"/>
      <c r="S37"/>
      <c r="T37"/>
      <c r="U37"/>
      <c r="V37"/>
      <c r="W37"/>
      <c r="X37"/>
      <c r="Y37"/>
      <c r="Z37"/>
      <c r="AA37"/>
      <c r="AB37"/>
      <c r="AC37"/>
      <c r="AD37"/>
    </row>
    <row r="38" spans="1:30" x14ac:dyDescent="0.15">
      <c r="A38"/>
      <c r="B38"/>
      <c r="C38"/>
      <c r="D38"/>
      <c r="E38"/>
      <c r="F38"/>
      <c r="G38"/>
      <c r="H38"/>
      <c r="I38"/>
      <c r="J38"/>
      <c r="K38"/>
      <c r="L38"/>
      <c r="M38"/>
      <c r="N38"/>
      <c r="O38"/>
      <c r="P38"/>
      <c r="Q38"/>
      <c r="R38"/>
      <c r="S38"/>
      <c r="T38"/>
      <c r="U38"/>
      <c r="V38"/>
      <c r="W38"/>
      <c r="X38"/>
      <c r="Y38"/>
      <c r="Z38"/>
      <c r="AA38"/>
      <c r="AB38"/>
      <c r="AC38"/>
      <c r="AD38"/>
    </row>
    <row r="39" spans="1:30" x14ac:dyDescent="0.15">
      <c r="A39"/>
      <c r="B39"/>
      <c r="C39"/>
      <c r="D39"/>
      <c r="E39"/>
      <c r="F39"/>
      <c r="G39"/>
      <c r="H39"/>
      <c r="I39"/>
      <c r="J39"/>
      <c r="K39"/>
      <c r="L39"/>
      <c r="M39"/>
      <c r="N39"/>
      <c r="O39"/>
      <c r="P39"/>
      <c r="Q39"/>
      <c r="R39"/>
      <c r="S39"/>
      <c r="T39"/>
      <c r="U39"/>
      <c r="V39"/>
      <c r="W39"/>
      <c r="X39"/>
      <c r="Y39"/>
      <c r="Z39"/>
      <c r="AA39"/>
      <c r="AB39"/>
      <c r="AC39"/>
      <c r="AD39"/>
    </row>
    <row r="40" spans="1:30" x14ac:dyDescent="0.15">
      <c r="A40"/>
      <c r="B40"/>
      <c r="C40"/>
      <c r="D40"/>
      <c r="E40"/>
      <c r="F40"/>
      <c r="G40"/>
      <c r="H40"/>
      <c r="I40"/>
      <c r="J40"/>
      <c r="K40"/>
      <c r="L40"/>
      <c r="M40"/>
      <c r="N40"/>
      <c r="O40"/>
      <c r="P40"/>
      <c r="Q40"/>
      <c r="R40"/>
      <c r="S40"/>
      <c r="T40"/>
      <c r="U40"/>
      <c r="V40"/>
      <c r="W40"/>
      <c r="X40"/>
      <c r="Y40"/>
      <c r="Z40"/>
      <c r="AA40"/>
      <c r="AB40"/>
      <c r="AC40"/>
      <c r="AD40"/>
    </row>
    <row r="41" spans="1:30" x14ac:dyDescent="0.15">
      <c r="A41"/>
      <c r="B41"/>
      <c r="C41"/>
      <c r="D41"/>
      <c r="E41"/>
      <c r="F41"/>
      <c r="G41"/>
      <c r="H41"/>
      <c r="I41"/>
      <c r="J41"/>
      <c r="K41"/>
      <c r="L41"/>
      <c r="M41"/>
      <c r="N41"/>
      <c r="O41"/>
      <c r="P41"/>
      <c r="Q41"/>
      <c r="R41"/>
      <c r="S41"/>
      <c r="T41"/>
      <c r="U41"/>
      <c r="V41"/>
      <c r="W41"/>
      <c r="X41"/>
      <c r="Y41"/>
      <c r="Z41"/>
      <c r="AA41"/>
      <c r="AB41"/>
      <c r="AC41"/>
      <c r="AD41"/>
    </row>
    <row r="42" spans="1:30" x14ac:dyDescent="0.15">
      <c r="A42"/>
      <c r="B42"/>
      <c r="C42"/>
      <c r="D42"/>
      <c r="E42"/>
      <c r="F42"/>
      <c r="G42"/>
      <c r="H42"/>
      <c r="I42"/>
      <c r="J42"/>
      <c r="K42"/>
      <c r="L42"/>
      <c r="M42"/>
      <c r="N42"/>
      <c r="O42"/>
      <c r="P42"/>
      <c r="Q42"/>
      <c r="R42"/>
      <c r="S42"/>
      <c r="T42"/>
      <c r="U42"/>
      <c r="V42"/>
      <c r="W42"/>
      <c r="X42"/>
      <c r="Y42"/>
      <c r="Z42"/>
      <c r="AA42"/>
      <c r="AB42"/>
      <c r="AC42"/>
      <c r="AD42"/>
    </row>
    <row r="43" spans="1:30" x14ac:dyDescent="0.15">
      <c r="A43"/>
      <c r="B43"/>
      <c r="C43"/>
      <c r="D43"/>
      <c r="E43"/>
      <c r="F43"/>
      <c r="G43"/>
      <c r="H43"/>
      <c r="I43"/>
      <c r="J43"/>
      <c r="K43"/>
      <c r="L43"/>
      <c r="M43"/>
      <c r="N43"/>
      <c r="O43"/>
      <c r="P43"/>
      <c r="Q43"/>
      <c r="R43"/>
      <c r="S43"/>
      <c r="T43"/>
      <c r="U43"/>
      <c r="V43"/>
      <c r="W43"/>
      <c r="X43"/>
      <c r="Y43"/>
      <c r="Z43"/>
      <c r="AA43"/>
      <c r="AB43"/>
      <c r="AC43"/>
      <c r="AD43"/>
    </row>
    <row r="44" spans="1:30" x14ac:dyDescent="0.15">
      <c r="A44"/>
      <c r="B44"/>
      <c r="C44"/>
      <c r="D44"/>
      <c r="E44"/>
      <c r="F44"/>
      <c r="G44"/>
      <c r="H44"/>
      <c r="I44"/>
      <c r="J44"/>
      <c r="K44"/>
      <c r="L44"/>
      <c r="M44"/>
      <c r="N44"/>
      <c r="O44"/>
      <c r="P44"/>
      <c r="Q44"/>
      <c r="R44"/>
      <c r="S44"/>
      <c r="T44"/>
      <c r="U44"/>
      <c r="V44"/>
      <c r="W44"/>
      <c r="X44"/>
      <c r="Y44"/>
      <c r="Z44"/>
      <c r="AA44"/>
      <c r="AB44"/>
      <c r="AC44"/>
      <c r="AD44"/>
    </row>
    <row r="45" spans="1:30" x14ac:dyDescent="0.15">
      <c r="A45"/>
      <c r="B45"/>
      <c r="C45"/>
      <c r="D45"/>
      <c r="E45"/>
      <c r="F45"/>
      <c r="G45"/>
      <c r="H45"/>
      <c r="I45"/>
      <c r="J45"/>
      <c r="K45"/>
      <c r="L45"/>
      <c r="M45"/>
      <c r="N45"/>
      <c r="O45"/>
      <c r="P45"/>
      <c r="Q45"/>
      <c r="R45"/>
      <c r="S45"/>
      <c r="T45"/>
      <c r="U45"/>
      <c r="V45"/>
      <c r="W45"/>
      <c r="X45"/>
      <c r="Y45"/>
      <c r="Z45"/>
      <c r="AA45"/>
      <c r="AB45"/>
      <c r="AC45"/>
      <c r="AD45"/>
    </row>
    <row r="46" spans="1:30" x14ac:dyDescent="0.15">
      <c r="A46"/>
      <c r="B46"/>
      <c r="C46"/>
      <c r="D46"/>
      <c r="E46"/>
      <c r="F46"/>
      <c r="G46"/>
      <c r="H46"/>
      <c r="I46"/>
      <c r="J46"/>
      <c r="K46"/>
      <c r="L46"/>
      <c r="M46"/>
      <c r="N46"/>
      <c r="O46"/>
      <c r="P46"/>
      <c r="Q46"/>
      <c r="R46"/>
      <c r="S46"/>
      <c r="T46"/>
      <c r="U46"/>
      <c r="V46"/>
      <c r="W46"/>
      <c r="X46"/>
      <c r="Y46"/>
      <c r="Z46"/>
      <c r="AA46"/>
      <c r="AB46"/>
      <c r="AC46"/>
      <c r="AD46"/>
    </row>
    <row r="47" spans="1:30" x14ac:dyDescent="0.15">
      <c r="A47"/>
      <c r="B47"/>
      <c r="C47"/>
      <c r="D47"/>
      <c r="E47"/>
      <c r="F47"/>
      <c r="G47"/>
      <c r="H47"/>
      <c r="I47"/>
      <c r="J47"/>
      <c r="K47"/>
      <c r="L47"/>
      <c r="M47"/>
      <c r="N47"/>
      <c r="O47"/>
      <c r="P47"/>
      <c r="Q47"/>
      <c r="R47"/>
      <c r="S47"/>
      <c r="T47"/>
      <c r="U47"/>
      <c r="V47"/>
      <c r="W47"/>
      <c r="X47"/>
      <c r="Y47"/>
      <c r="Z47"/>
      <c r="AA47"/>
      <c r="AB47"/>
      <c r="AC47"/>
      <c r="AD47"/>
    </row>
    <row r="48" spans="1:30" x14ac:dyDescent="0.15">
      <c r="A48"/>
      <c r="B48"/>
      <c r="C48"/>
      <c r="D48"/>
      <c r="E48"/>
      <c r="F48"/>
      <c r="G48"/>
      <c r="H48"/>
      <c r="I48"/>
      <c r="J48"/>
      <c r="K48"/>
      <c r="L48"/>
      <c r="M48"/>
      <c r="N48"/>
      <c r="O48"/>
      <c r="P48"/>
      <c r="Q48"/>
      <c r="R48"/>
      <c r="S48"/>
      <c r="T48"/>
      <c r="U48"/>
      <c r="V48"/>
      <c r="W48"/>
      <c r="X48"/>
      <c r="Y48"/>
      <c r="Z48"/>
      <c r="AA48"/>
      <c r="AB48"/>
      <c r="AC48"/>
      <c r="AD48"/>
    </row>
    <row r="49" spans="1:30" x14ac:dyDescent="0.15">
      <c r="A49"/>
      <c r="B49"/>
      <c r="C49"/>
      <c r="D49"/>
      <c r="E49"/>
      <c r="F49"/>
      <c r="G49"/>
      <c r="H49"/>
      <c r="I49"/>
      <c r="J49"/>
      <c r="K49"/>
      <c r="L49"/>
      <c r="M49"/>
      <c r="N49"/>
      <c r="O49"/>
      <c r="P49"/>
      <c r="Q49"/>
      <c r="R49"/>
      <c r="S49"/>
      <c r="T49"/>
      <c r="U49"/>
      <c r="V49"/>
      <c r="W49"/>
      <c r="X49"/>
      <c r="Y49"/>
      <c r="Z49"/>
      <c r="AA49"/>
      <c r="AB49"/>
      <c r="AC49"/>
      <c r="AD49"/>
    </row>
    <row r="50" spans="1:30" x14ac:dyDescent="0.15">
      <c r="A50"/>
      <c r="B50"/>
      <c r="C50"/>
      <c r="D50"/>
      <c r="E50"/>
      <c r="F50"/>
      <c r="G50"/>
      <c r="H50"/>
      <c r="I50"/>
      <c r="J50"/>
      <c r="K50"/>
      <c r="L50"/>
      <c r="M50"/>
      <c r="N50"/>
      <c r="O50"/>
      <c r="P50"/>
      <c r="Q50"/>
      <c r="R50"/>
      <c r="S50"/>
      <c r="T50"/>
      <c r="U50"/>
      <c r="V50"/>
      <c r="W50"/>
      <c r="X50"/>
      <c r="Y50"/>
      <c r="Z50"/>
      <c r="AA50"/>
      <c r="AB50"/>
      <c r="AC50"/>
      <c r="AD50"/>
    </row>
    <row r="51" spans="1:30" x14ac:dyDescent="0.15">
      <c r="A51"/>
      <c r="B51"/>
      <c r="C51"/>
      <c r="D51"/>
      <c r="E51"/>
      <c r="F51"/>
      <c r="G51"/>
      <c r="H51"/>
      <c r="I51"/>
      <c r="J51"/>
      <c r="K51"/>
      <c r="L51"/>
      <c r="M51"/>
      <c r="N51"/>
      <c r="O51"/>
      <c r="P51"/>
      <c r="Q51"/>
      <c r="R51"/>
      <c r="S51"/>
      <c r="T51"/>
      <c r="U51"/>
      <c r="V51"/>
      <c r="W51"/>
      <c r="X51"/>
      <c r="Y51"/>
      <c r="Z51"/>
      <c r="AA51"/>
      <c r="AB51"/>
      <c r="AC51"/>
      <c r="AD51"/>
    </row>
    <row r="52" spans="1:30" x14ac:dyDescent="0.15">
      <c r="A52"/>
      <c r="B52"/>
      <c r="C52"/>
      <c r="D52"/>
      <c r="E52"/>
      <c r="F52"/>
      <c r="G52"/>
      <c r="H52"/>
      <c r="I52"/>
      <c r="J52"/>
      <c r="K52"/>
      <c r="L52"/>
      <c r="M52"/>
      <c r="N52"/>
      <c r="O52"/>
      <c r="P52"/>
      <c r="Q52"/>
      <c r="R52"/>
      <c r="S52"/>
      <c r="T52"/>
      <c r="U52"/>
      <c r="V52"/>
      <c r="W52"/>
      <c r="X52"/>
      <c r="Y52"/>
      <c r="Z52"/>
      <c r="AA52"/>
      <c r="AB52"/>
      <c r="AC52"/>
      <c r="AD52"/>
    </row>
    <row r="53" spans="1:30" x14ac:dyDescent="0.15">
      <c r="A53"/>
      <c r="B53"/>
      <c r="C53"/>
      <c r="D53"/>
      <c r="E53"/>
      <c r="F53"/>
      <c r="G53"/>
      <c r="H53"/>
      <c r="I53"/>
      <c r="J53"/>
      <c r="K53"/>
      <c r="L53"/>
      <c r="M53"/>
      <c r="N53"/>
      <c r="O53"/>
      <c r="P53"/>
      <c r="Q53"/>
      <c r="R53"/>
      <c r="S53"/>
      <c r="T53"/>
      <c r="U53"/>
      <c r="V53"/>
      <c r="W53"/>
      <c r="X53"/>
      <c r="Y53"/>
      <c r="Z53"/>
      <c r="AA53"/>
      <c r="AB53"/>
      <c r="AC53"/>
      <c r="AD53"/>
    </row>
    <row r="54" spans="1:30" x14ac:dyDescent="0.15">
      <c r="A54"/>
      <c r="B54"/>
      <c r="C54"/>
      <c r="D54"/>
      <c r="E54"/>
      <c r="F54"/>
      <c r="G54"/>
      <c r="H54"/>
      <c r="I54"/>
      <c r="J54"/>
      <c r="K54"/>
      <c r="L54"/>
      <c r="M54"/>
      <c r="N54"/>
      <c r="O54"/>
      <c r="P54"/>
      <c r="Q54"/>
      <c r="R54"/>
      <c r="S54"/>
      <c r="T54"/>
      <c r="U54"/>
      <c r="V54"/>
      <c r="W54"/>
      <c r="X54"/>
      <c r="Y54"/>
      <c r="Z54"/>
      <c r="AA54"/>
      <c r="AB54"/>
      <c r="AC54"/>
      <c r="AD54"/>
    </row>
    <row r="55" spans="1:30" x14ac:dyDescent="0.15">
      <c r="A55"/>
      <c r="B55"/>
      <c r="C55"/>
      <c r="D55"/>
      <c r="E55"/>
      <c r="F55"/>
      <c r="G55"/>
      <c r="H55"/>
      <c r="I55"/>
      <c r="J55"/>
      <c r="K55"/>
      <c r="L55"/>
      <c r="M55"/>
      <c r="N55"/>
      <c r="O55"/>
      <c r="P55"/>
      <c r="Q55"/>
      <c r="R55"/>
      <c r="S55"/>
      <c r="T55"/>
      <c r="U55"/>
      <c r="V55"/>
      <c r="W55"/>
      <c r="X55"/>
      <c r="Y55"/>
      <c r="Z55"/>
      <c r="AA55"/>
      <c r="AB55"/>
      <c r="AC55"/>
      <c r="AD55"/>
    </row>
    <row r="56" spans="1:30" x14ac:dyDescent="0.15">
      <c r="A56"/>
      <c r="B56"/>
      <c r="C56"/>
      <c r="D56"/>
      <c r="E56"/>
      <c r="F56"/>
      <c r="G56"/>
      <c r="H56"/>
      <c r="I56"/>
      <c r="J56"/>
      <c r="K56"/>
      <c r="L56"/>
      <c r="M56"/>
      <c r="N56"/>
      <c r="O56"/>
      <c r="P56"/>
      <c r="Q56"/>
      <c r="R56"/>
      <c r="S56"/>
      <c r="T56"/>
      <c r="U56"/>
      <c r="V56"/>
      <c r="W56"/>
      <c r="X56"/>
      <c r="Y56"/>
      <c r="Z56"/>
      <c r="AA56"/>
      <c r="AB56"/>
      <c r="AC56"/>
      <c r="AD56"/>
    </row>
    <row r="57" spans="1:30" x14ac:dyDescent="0.15">
      <c r="A57"/>
      <c r="B57"/>
      <c r="C57"/>
      <c r="D57"/>
      <c r="E57"/>
      <c r="F57"/>
      <c r="G57"/>
      <c r="H57"/>
      <c r="I57"/>
      <c r="J57"/>
      <c r="K57"/>
      <c r="L57"/>
      <c r="M57"/>
      <c r="N57"/>
      <c r="O57"/>
      <c r="P57"/>
      <c r="Q57"/>
      <c r="R57"/>
      <c r="S57"/>
      <c r="T57"/>
      <c r="U57"/>
      <c r="V57"/>
      <c r="W57"/>
      <c r="X57"/>
      <c r="Y57"/>
      <c r="Z57"/>
      <c r="AA57"/>
      <c r="AB57"/>
      <c r="AC57"/>
      <c r="AD57"/>
    </row>
    <row r="58" spans="1:30" x14ac:dyDescent="0.15">
      <c r="A58"/>
      <c r="B58"/>
      <c r="C58"/>
      <c r="D58"/>
      <c r="E58"/>
      <c r="F58"/>
      <c r="G58"/>
      <c r="H58"/>
      <c r="I58"/>
      <c r="J58"/>
      <c r="K58"/>
      <c r="L58"/>
      <c r="M58"/>
      <c r="N58"/>
      <c r="O58"/>
      <c r="P58"/>
      <c r="Q58"/>
      <c r="R58"/>
      <c r="S58"/>
      <c r="T58"/>
      <c r="U58"/>
      <c r="V58"/>
      <c r="W58"/>
      <c r="X58"/>
      <c r="Y58"/>
      <c r="Z58"/>
      <c r="AA58"/>
      <c r="AB58"/>
      <c r="AC58"/>
      <c r="AD58"/>
    </row>
    <row r="59" spans="1:30" x14ac:dyDescent="0.15">
      <c r="A59"/>
      <c r="B59"/>
      <c r="C59"/>
      <c r="D59"/>
      <c r="E59"/>
      <c r="F59"/>
      <c r="G59"/>
      <c r="H59"/>
      <c r="I59"/>
      <c r="J59"/>
      <c r="K59"/>
      <c r="L59"/>
      <c r="M59"/>
      <c r="N59"/>
      <c r="O59"/>
      <c r="P59"/>
      <c r="Q59"/>
      <c r="R59"/>
      <c r="S59"/>
      <c r="T59"/>
      <c r="U59"/>
      <c r="V59"/>
      <c r="W59"/>
      <c r="X59"/>
      <c r="Y59"/>
      <c r="Z59"/>
      <c r="AA59"/>
      <c r="AB59"/>
      <c r="AC59"/>
      <c r="AD59"/>
    </row>
    <row r="60" spans="1:30" x14ac:dyDescent="0.15">
      <c r="A60"/>
      <c r="B60"/>
      <c r="C60"/>
      <c r="D60"/>
      <c r="E60"/>
      <c r="F60"/>
      <c r="G60"/>
      <c r="H60"/>
      <c r="I60"/>
      <c r="J60"/>
      <c r="K60"/>
      <c r="L60"/>
      <c r="M60"/>
      <c r="N60"/>
      <c r="O60"/>
      <c r="P60"/>
      <c r="Q60"/>
      <c r="R60"/>
      <c r="S60"/>
      <c r="T60"/>
      <c r="U60"/>
      <c r="V60"/>
      <c r="W60"/>
      <c r="X60"/>
      <c r="Y60"/>
      <c r="Z60"/>
      <c r="AA60"/>
      <c r="AB60"/>
      <c r="AC60"/>
      <c r="AD60"/>
    </row>
    <row r="61" spans="1:30" x14ac:dyDescent="0.15">
      <c r="A61"/>
      <c r="B61"/>
      <c r="C61"/>
      <c r="D61"/>
      <c r="E61"/>
      <c r="F61"/>
      <c r="G61"/>
      <c r="H61"/>
      <c r="I61"/>
      <c r="J61"/>
      <c r="K61"/>
      <c r="L61"/>
      <c r="M61"/>
      <c r="N61"/>
      <c r="O61"/>
      <c r="P61"/>
      <c r="Q61"/>
      <c r="R61"/>
      <c r="S61"/>
      <c r="T61"/>
      <c r="U61"/>
      <c r="V61"/>
      <c r="W61"/>
      <c r="X61"/>
      <c r="Y61"/>
      <c r="Z61"/>
      <c r="AA61"/>
      <c r="AB61"/>
      <c r="AC61"/>
      <c r="AD61"/>
    </row>
    <row r="62" spans="1:30" x14ac:dyDescent="0.15">
      <c r="A62"/>
      <c r="B62"/>
      <c r="C62"/>
      <c r="D62"/>
      <c r="E62"/>
      <c r="F62"/>
      <c r="G62"/>
      <c r="H62"/>
      <c r="I62"/>
      <c r="J62"/>
      <c r="K62"/>
      <c r="L62"/>
      <c r="M62"/>
      <c r="N62"/>
      <c r="O62"/>
      <c r="P62"/>
      <c r="Q62"/>
      <c r="R62"/>
      <c r="S62"/>
      <c r="T62"/>
      <c r="U62"/>
      <c r="V62"/>
      <c r="W62"/>
      <c r="X62"/>
      <c r="Y62"/>
      <c r="Z62"/>
      <c r="AA62"/>
      <c r="AB62"/>
      <c r="AC62"/>
      <c r="AD62"/>
    </row>
    <row r="63" spans="1:30" x14ac:dyDescent="0.15">
      <c r="A63"/>
      <c r="B63"/>
      <c r="C63"/>
      <c r="D63"/>
      <c r="E63"/>
      <c r="F63"/>
      <c r="G63"/>
      <c r="H63"/>
      <c r="I63"/>
      <c r="J63"/>
      <c r="K63"/>
      <c r="L63"/>
      <c r="M63"/>
      <c r="N63"/>
      <c r="O63"/>
      <c r="P63"/>
      <c r="Q63"/>
      <c r="R63"/>
      <c r="S63"/>
      <c r="T63"/>
      <c r="U63"/>
      <c r="V63"/>
      <c r="W63"/>
      <c r="X63"/>
      <c r="Y63"/>
      <c r="Z63"/>
      <c r="AA63"/>
      <c r="AB63"/>
      <c r="AC63"/>
      <c r="AD63"/>
    </row>
    <row r="64" spans="1:30" x14ac:dyDescent="0.15">
      <c r="A64"/>
      <c r="B64"/>
      <c r="C64"/>
      <c r="D64"/>
      <c r="E64"/>
      <c r="F64"/>
      <c r="G64"/>
      <c r="H64"/>
      <c r="I64"/>
      <c r="J64"/>
      <c r="K64"/>
      <c r="L64"/>
      <c r="M64"/>
      <c r="N64"/>
      <c r="O64"/>
      <c r="P64"/>
      <c r="Q64"/>
      <c r="R64"/>
      <c r="S64"/>
      <c r="T64"/>
      <c r="U64"/>
      <c r="V64"/>
      <c r="W64"/>
      <c r="X64"/>
      <c r="Y64"/>
      <c r="Z64"/>
      <c r="AA64"/>
      <c r="AB64"/>
      <c r="AC64"/>
      <c r="AD64"/>
    </row>
    <row r="65" spans="1:30" x14ac:dyDescent="0.15">
      <c r="A65"/>
      <c r="B65"/>
      <c r="C65"/>
      <c r="D65"/>
      <c r="E65"/>
      <c r="F65"/>
      <c r="G65"/>
      <c r="H65"/>
      <c r="I65"/>
      <c r="J65"/>
      <c r="K65"/>
      <c r="L65"/>
      <c r="M65"/>
      <c r="N65"/>
      <c r="O65"/>
      <c r="P65"/>
      <c r="Q65"/>
      <c r="R65"/>
      <c r="S65"/>
      <c r="T65"/>
      <c r="U65"/>
      <c r="V65"/>
      <c r="W65"/>
      <c r="X65"/>
      <c r="Y65"/>
      <c r="Z65"/>
      <c r="AA65"/>
      <c r="AB65"/>
      <c r="AC65"/>
      <c r="AD65"/>
    </row>
    <row r="66" spans="1:30" x14ac:dyDescent="0.15">
      <c r="A66"/>
      <c r="B66"/>
      <c r="C66"/>
      <c r="D66"/>
      <c r="E66"/>
      <c r="F66"/>
      <c r="G66"/>
      <c r="H66"/>
      <c r="I66"/>
      <c r="J66"/>
      <c r="K66"/>
      <c r="L66"/>
      <c r="M66"/>
      <c r="N66"/>
      <c r="O66"/>
      <c r="P66"/>
      <c r="Q66"/>
      <c r="R66"/>
      <c r="S66"/>
      <c r="T66"/>
      <c r="U66"/>
      <c r="V66"/>
      <c r="W66"/>
      <c r="X66"/>
      <c r="Y66"/>
      <c r="Z66"/>
      <c r="AA66"/>
      <c r="AB66"/>
      <c r="AC66"/>
      <c r="AD66"/>
    </row>
    <row r="67" spans="1:30" x14ac:dyDescent="0.15">
      <c r="A67"/>
      <c r="B67"/>
      <c r="C67"/>
      <c r="D67"/>
      <c r="E67"/>
      <c r="F67"/>
      <c r="G67"/>
      <c r="H67"/>
      <c r="I67"/>
      <c r="J67"/>
      <c r="K67"/>
      <c r="L67"/>
      <c r="M67"/>
      <c r="N67"/>
      <c r="O67"/>
      <c r="P67"/>
      <c r="Q67"/>
      <c r="R67"/>
      <c r="S67"/>
      <c r="T67"/>
      <c r="U67"/>
      <c r="V67"/>
      <c r="W67"/>
      <c r="X67"/>
      <c r="Y67"/>
      <c r="Z67"/>
      <c r="AA67"/>
      <c r="AB67"/>
      <c r="AC67"/>
      <c r="AD67"/>
    </row>
    <row r="68" spans="1:30" x14ac:dyDescent="0.15">
      <c r="A68"/>
      <c r="B68"/>
      <c r="C68"/>
      <c r="D68"/>
      <c r="E68"/>
      <c r="F68"/>
      <c r="G68"/>
      <c r="H68"/>
      <c r="I68"/>
      <c r="J68"/>
      <c r="K68"/>
      <c r="L68"/>
      <c r="M68"/>
      <c r="N68"/>
      <c r="O68"/>
      <c r="P68"/>
      <c r="Q68"/>
      <c r="R68"/>
      <c r="S68"/>
      <c r="T68"/>
      <c r="U68"/>
      <c r="V68"/>
      <c r="W68"/>
      <c r="X68"/>
      <c r="Y68"/>
      <c r="Z68"/>
      <c r="AA68"/>
      <c r="AB68"/>
      <c r="AC68"/>
      <c r="AD68"/>
    </row>
    <row r="69" spans="1:30" x14ac:dyDescent="0.15">
      <c r="A69"/>
      <c r="B69"/>
      <c r="C69"/>
      <c r="D69"/>
      <c r="E69"/>
      <c r="F69"/>
      <c r="G69"/>
      <c r="H69"/>
      <c r="I69"/>
      <c r="J69"/>
      <c r="K69"/>
      <c r="L69"/>
      <c r="M69"/>
      <c r="N69"/>
      <c r="O69"/>
      <c r="P69"/>
      <c r="Q69"/>
      <c r="R69"/>
      <c r="S69"/>
      <c r="T69"/>
      <c r="U69"/>
      <c r="V69"/>
      <c r="W69"/>
      <c r="X69"/>
      <c r="Y69"/>
      <c r="Z69"/>
      <c r="AA69"/>
      <c r="AB69"/>
      <c r="AC69"/>
      <c r="AD69"/>
    </row>
    <row r="70" spans="1:30" x14ac:dyDescent="0.15">
      <c r="A70"/>
      <c r="B70"/>
      <c r="C70"/>
      <c r="D70"/>
      <c r="E70"/>
      <c r="F70"/>
      <c r="G70"/>
      <c r="H70"/>
      <c r="I70"/>
      <c r="J70"/>
      <c r="K70"/>
      <c r="L70"/>
      <c r="M70"/>
      <c r="N70"/>
      <c r="O70"/>
      <c r="P70"/>
      <c r="Q70"/>
      <c r="R70"/>
      <c r="S70"/>
      <c r="T70"/>
      <c r="U70"/>
      <c r="V70"/>
      <c r="W70"/>
      <c r="X70"/>
      <c r="Y70"/>
      <c r="Z70"/>
      <c r="AA70"/>
      <c r="AB70"/>
      <c r="AC70"/>
      <c r="AD70"/>
    </row>
    <row r="71" spans="1:30" x14ac:dyDescent="0.15">
      <c r="A71"/>
      <c r="B71"/>
      <c r="C71"/>
      <c r="D71"/>
      <c r="E71"/>
      <c r="F71"/>
      <c r="G71"/>
      <c r="H71"/>
      <c r="I71"/>
      <c r="J71"/>
      <c r="K71"/>
      <c r="L71"/>
      <c r="M71"/>
      <c r="N71"/>
      <c r="O71"/>
      <c r="P71"/>
      <c r="Q71"/>
      <c r="R71"/>
      <c r="S71"/>
      <c r="T71"/>
      <c r="U71"/>
      <c r="V71"/>
      <c r="W71"/>
      <c r="X71"/>
      <c r="Y71"/>
      <c r="Z71"/>
      <c r="AA71"/>
      <c r="AB71"/>
      <c r="AC71"/>
      <c r="AD71"/>
    </row>
    <row r="72" spans="1:30" x14ac:dyDescent="0.15">
      <c r="A72"/>
      <c r="B72"/>
      <c r="C72"/>
      <c r="D72"/>
      <c r="E72"/>
      <c r="F72"/>
      <c r="G72"/>
      <c r="H72"/>
      <c r="I72"/>
      <c r="J72"/>
      <c r="K72"/>
      <c r="L72"/>
      <c r="M72"/>
      <c r="N72"/>
      <c r="O72"/>
      <c r="P72"/>
      <c r="Q72"/>
      <c r="R72"/>
      <c r="S72"/>
      <c r="T72"/>
      <c r="U72"/>
      <c r="V72"/>
      <c r="W72"/>
      <c r="X72"/>
      <c r="Y72"/>
      <c r="Z72"/>
      <c r="AA72"/>
      <c r="AB72"/>
      <c r="AC72"/>
      <c r="AD72"/>
    </row>
    <row r="73" spans="1:30" x14ac:dyDescent="0.15">
      <c r="A73"/>
      <c r="B73"/>
      <c r="C73"/>
      <c r="D73"/>
      <c r="E73"/>
      <c r="F73"/>
      <c r="G73"/>
      <c r="H73"/>
      <c r="I73"/>
      <c r="J73"/>
      <c r="K73"/>
      <c r="L73"/>
      <c r="M73"/>
      <c r="N73"/>
      <c r="O73"/>
      <c r="P73"/>
      <c r="Q73"/>
      <c r="R73"/>
      <c r="S73"/>
      <c r="T73"/>
      <c r="U73"/>
      <c r="V73"/>
      <c r="W73"/>
      <c r="X73"/>
      <c r="Y73"/>
      <c r="Z73"/>
      <c r="AA73"/>
      <c r="AB73"/>
      <c r="AC73"/>
      <c r="AD73"/>
    </row>
    <row r="74" spans="1:30" x14ac:dyDescent="0.15">
      <c r="A74"/>
      <c r="B74"/>
      <c r="C74"/>
      <c r="D74"/>
      <c r="E74"/>
      <c r="F74"/>
      <c r="G74"/>
      <c r="H74"/>
      <c r="I74"/>
      <c r="J74"/>
      <c r="K74"/>
      <c r="L74"/>
      <c r="M74"/>
      <c r="N74"/>
      <c r="O74"/>
      <c r="P74"/>
      <c r="Q74"/>
      <c r="R74"/>
      <c r="S74"/>
      <c r="T74"/>
      <c r="U74"/>
      <c r="V74"/>
      <c r="W74"/>
      <c r="X74"/>
      <c r="Y74"/>
      <c r="Z74"/>
      <c r="AA74"/>
      <c r="AB74"/>
      <c r="AC74"/>
      <c r="AD74"/>
    </row>
    <row r="75" spans="1:30" x14ac:dyDescent="0.15">
      <c r="A75"/>
      <c r="B75"/>
      <c r="C75"/>
      <c r="D75"/>
      <c r="E75"/>
      <c r="F75"/>
      <c r="G75"/>
      <c r="H75"/>
      <c r="I75"/>
      <c r="J75"/>
      <c r="K75"/>
      <c r="L75"/>
      <c r="M75"/>
      <c r="N75"/>
      <c r="O75"/>
      <c r="P75"/>
      <c r="Q75"/>
      <c r="R75"/>
      <c r="S75"/>
      <c r="T75"/>
      <c r="U75"/>
      <c r="V75"/>
      <c r="W75"/>
      <c r="X75"/>
      <c r="Y75"/>
      <c r="Z75"/>
      <c r="AA75"/>
      <c r="AB75"/>
      <c r="AC75"/>
      <c r="AD75"/>
    </row>
    <row r="76" spans="1:30" x14ac:dyDescent="0.15">
      <c r="A76"/>
      <c r="B76"/>
      <c r="C76"/>
      <c r="D76"/>
      <c r="E76"/>
      <c r="F76"/>
      <c r="G76"/>
      <c r="H76"/>
      <c r="I76"/>
      <c r="J76"/>
      <c r="K76"/>
      <c r="L76"/>
      <c r="M76"/>
      <c r="N76"/>
      <c r="O76"/>
      <c r="P76"/>
      <c r="Q76"/>
      <c r="R76"/>
      <c r="S76"/>
      <c r="T76"/>
      <c r="U76"/>
      <c r="V76"/>
      <c r="W76"/>
      <c r="X76"/>
      <c r="Y76"/>
      <c r="Z76"/>
      <c r="AA76"/>
      <c r="AB76"/>
      <c r="AC76"/>
      <c r="AD76"/>
    </row>
    <row r="77" spans="1:30" x14ac:dyDescent="0.15">
      <c r="A77"/>
      <c r="B77"/>
      <c r="C77"/>
      <c r="D77"/>
      <c r="E77"/>
      <c r="F77"/>
      <c r="G77"/>
      <c r="H77"/>
      <c r="I77"/>
      <c r="J77"/>
      <c r="K77"/>
      <c r="L77"/>
      <c r="M77"/>
      <c r="N77"/>
      <c r="O77"/>
      <c r="P77"/>
      <c r="Q77"/>
      <c r="R77"/>
      <c r="S77"/>
      <c r="T77"/>
      <c r="U77"/>
      <c r="V77"/>
      <c r="W77"/>
      <c r="X77"/>
      <c r="Y77"/>
      <c r="Z77"/>
      <c r="AA77"/>
      <c r="AB77"/>
      <c r="AC77"/>
      <c r="AD77"/>
    </row>
    <row r="78" spans="1:30" x14ac:dyDescent="0.15">
      <c r="A78"/>
      <c r="B78"/>
      <c r="C78"/>
      <c r="D78"/>
      <c r="E78"/>
      <c r="F78"/>
      <c r="G78"/>
      <c r="H78"/>
      <c r="I78"/>
      <c r="J78"/>
      <c r="K78"/>
      <c r="L78"/>
      <c r="M78"/>
      <c r="N78"/>
      <c r="O78"/>
      <c r="P78"/>
      <c r="Q78"/>
      <c r="R78"/>
      <c r="S78"/>
      <c r="T78"/>
      <c r="U78"/>
      <c r="V78"/>
      <c r="W78"/>
      <c r="X78"/>
      <c r="Y78"/>
      <c r="Z78"/>
      <c r="AA78"/>
      <c r="AB78"/>
      <c r="AC78"/>
      <c r="AD78"/>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入力シート</vt:lpstr>
      <vt:lpstr>表示シート</vt:lpstr>
      <vt:lpstr>グラフシート</vt:lpstr>
      <vt:lpstr>はじめに!Print_Area</vt:lpstr>
      <vt:lpstr>表示シート!Print_Area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Matrix Financial Analytics</dc:title>
  <dc:creator>Kobayashi, Tomoaki</dc:creator>
  <cp:keywords>財務分析;経営分析</cp:keywords>
  <cp:lastModifiedBy>Kobayashi, Tomoaki</cp:lastModifiedBy>
  <cp:lastPrinted>2016-08-20T10:06:01Z</cp:lastPrinted>
  <dcterms:created xsi:type="dcterms:W3CDTF">2016-08-19T03:08:49Z</dcterms:created>
  <dcterms:modified xsi:type="dcterms:W3CDTF">2016-09-08T00:37:13Z</dcterms:modified>
</cp:coreProperties>
</file>